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https://lumileds-my.sharepoint.com/personal/ghazali_yonus_lumileds_com/Documents/Documents/"/>
    </mc:Choice>
  </mc:AlternateContent>
  <xr:revisionPtr revIDLastSave="46" documentId="8_{2A8B7064-02B6-47F6-8797-14D44896D3DC}" xr6:coauthVersionLast="47" xr6:coauthVersionMax="47" xr10:uidLastSave="{5CCB516D-CA43-430D-AF92-DF7E0BC96CFD}"/>
  <workbookProtection workbookAlgorithmName="SHA-512" workbookHashValue="wDO72AnhxIokwyKVRtq9mCq6vPZY+g2fC2+KVhYi7Ax9D8wT9uw51HUS2o+Ye020zOxf4ZwAXlSeM2ISlu2EWg==" workbookSaltValue="SR2VeyLbwJAGSjE/ZObH9g==" workbookSpinCount="100000" lockStructure="1"/>
  <bookViews>
    <workbookView xWindow="-110" yWindow="-110" windowWidth="19420" windowHeight="104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X6" i="5" s="1"/>
  <c r="B6" i="5"/>
  <c r="T6" i="5"/>
  <c r="S6" i="5"/>
  <c r="R6" i="5"/>
  <c r="J6" i="5"/>
  <c r="I6" i="5"/>
  <c r="H6" i="5"/>
  <c r="G6" i="5"/>
  <c r="F6"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6" i="6" s="1"/>
  <c r="B30" i="4"/>
  <c r="G7" i="6"/>
  <c r="B111" i="6"/>
  <c r="B110" i="6"/>
  <c r="B109" i="6"/>
  <c r="B108" i="6"/>
  <c r="B107" i="6"/>
  <c r="B106" i="6"/>
  <c r="B105" i="6"/>
  <c r="B104" i="6"/>
  <c r="B103" i="6"/>
  <c r="B102" i="6"/>
  <c r="B101" i="6"/>
  <c r="B100" i="6"/>
  <c r="G100" i="6" s="1"/>
  <c r="B99" i="6"/>
  <c r="G99" i="6" s="1"/>
  <c r="B98" i="6"/>
  <c r="B96" i="6"/>
  <c r="B95" i="6"/>
  <c r="B94" i="6"/>
  <c r="B92" i="6"/>
  <c r="B91" i="6"/>
  <c r="B90" i="6"/>
  <c r="B89" i="6"/>
  <c r="B88" i="6"/>
  <c r="G88" i="6" s="1"/>
  <c r="B87" i="6"/>
  <c r="B86" i="6"/>
  <c r="B85" i="6"/>
  <c r="B84" i="6"/>
  <c r="B83" i="6"/>
  <c r="B81" i="6"/>
  <c r="B80" i="6"/>
  <c r="B79" i="6"/>
  <c r="B78" i="6"/>
  <c r="B77" i="6"/>
  <c r="G77" i="6" s="1"/>
  <c r="B76" i="6"/>
  <c r="B75" i="6"/>
  <c r="B74" i="6"/>
  <c r="B73" i="6"/>
  <c r="B72" i="6"/>
  <c r="B70" i="6"/>
  <c r="B69" i="6"/>
  <c r="B68" i="6"/>
  <c r="B67" i="6"/>
  <c r="B66" i="6"/>
  <c r="B65" i="6"/>
  <c r="B64" i="6"/>
  <c r="B63" i="6"/>
  <c r="B62" i="6"/>
  <c r="B61" i="6"/>
  <c r="B59" i="6"/>
  <c r="B58" i="6"/>
  <c r="B57" i="6"/>
  <c r="B56" i="6"/>
  <c r="B55" i="6"/>
  <c r="G55" i="6" s="1"/>
  <c r="B54" i="6"/>
  <c r="B53" i="6"/>
  <c r="B52" i="6"/>
  <c r="B51" i="6"/>
  <c r="B50" i="6"/>
  <c r="B48" i="6"/>
  <c r="B47" i="6"/>
  <c r="B46" i="6"/>
  <c r="B45" i="6"/>
  <c r="B44" i="6"/>
  <c r="B43" i="6"/>
  <c r="B42" i="6"/>
  <c r="B41" i="6"/>
  <c r="B40" i="6"/>
  <c r="B39" i="6"/>
  <c r="B37" i="6"/>
  <c r="B36" i="6"/>
  <c r="B35" i="6"/>
  <c r="B34" i="6"/>
  <c r="B33" i="6"/>
  <c r="G33" i="6" s="1"/>
  <c r="H33" i="6" s="1"/>
  <c r="B32" i="6"/>
  <c r="B31" i="6"/>
  <c r="B30" i="6"/>
  <c r="B29" i="6"/>
  <c r="B28" i="6"/>
  <c r="B26" i="6"/>
  <c r="B25" i="6"/>
  <c r="B24" i="6"/>
  <c r="B23" i="6"/>
  <c r="B22" i="6"/>
  <c r="B21" i="6"/>
  <c r="F43" i="6" s="1"/>
  <c r="B20" i="6"/>
  <c r="G20" i="6" s="1"/>
  <c r="H20" i="6" s="1"/>
  <c r="D20" i="6" s="1"/>
  <c r="B19" i="6"/>
  <c r="F41" i="6" s="1"/>
  <c r="B18" i="6"/>
  <c r="B17" i="6"/>
  <c r="F28" i="6" s="1"/>
  <c r="H28" i="6" s="1"/>
  <c r="B15" i="6"/>
  <c r="B13" i="6"/>
  <c r="B12" i="6"/>
  <c r="B11" i="6"/>
  <c r="B10" i="6"/>
  <c r="B9" i="6"/>
  <c r="G9" i="6" s="1"/>
  <c r="H9" i="6" s="1"/>
  <c r="D9" i="6" s="1"/>
  <c r="B6" i="6"/>
  <c r="B4" i="6"/>
  <c r="O30" i="4"/>
  <c r="P54" i="4"/>
  <c r="B120" i="4" s="1"/>
  <c r="A98" i="6" s="1"/>
  <c r="B137" i="4"/>
  <c r="A111" i="6" s="1"/>
  <c r="B135" i="4"/>
  <c r="A110" i="6" s="1"/>
  <c r="B133" i="4"/>
  <c r="A109" i="6" s="1"/>
  <c r="B131" i="4"/>
  <c r="A108" i="6" s="1"/>
  <c r="B119" i="4"/>
  <c r="A97" i="6" s="1"/>
  <c r="B117" i="4"/>
  <c r="A95" i="6" s="1"/>
  <c r="B115" i="4"/>
  <c r="A94" i="6" s="1"/>
  <c r="B114" i="4"/>
  <c r="A93" i="6" s="1"/>
  <c r="B102" i="4"/>
  <c r="A83" i="6"/>
  <c r="P53" i="4"/>
  <c r="Q53" i="4" s="1"/>
  <c r="B53" i="4" s="1"/>
  <c r="A38" i="6" s="1"/>
  <c r="B90" i="4"/>
  <c r="A72" i="6" s="1"/>
  <c r="B78" i="4"/>
  <c r="A61" i="6"/>
  <c r="B66" i="4"/>
  <c r="A50" i="6"/>
  <c r="B54" i="4"/>
  <c r="A39" i="6" s="1"/>
  <c r="P42" i="4"/>
  <c r="B42" i="4" s="1"/>
  <c r="A28" i="6" s="1"/>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101" i="4" s="1"/>
  <c r="B113" i="4"/>
  <c r="H101" i="4"/>
  <c r="S51" i="4"/>
  <c r="T51" i="4"/>
  <c r="U51" i="4"/>
  <c r="V51" i="4"/>
  <c r="W51" i="4"/>
  <c r="X51" i="4"/>
  <c r="Y51" i="4"/>
  <c r="Z51" i="4"/>
  <c r="AA51" i="4" s="1"/>
  <c r="S50" i="4"/>
  <c r="T50" i="4"/>
  <c r="U50" i="4"/>
  <c r="V50" i="4"/>
  <c r="W50" i="4"/>
  <c r="X50" i="4" s="1"/>
  <c r="S49" i="4"/>
  <c r="T49" i="4"/>
  <c r="U49" i="4"/>
  <c r="V49" i="4"/>
  <c r="W49" i="4"/>
  <c r="X49" i="4"/>
  <c r="S48" i="4"/>
  <c r="T48" i="4"/>
  <c r="U48" i="4"/>
  <c r="V48" i="4" s="1"/>
  <c r="S47" i="4"/>
  <c r="S46" i="4"/>
  <c r="T47" i="4"/>
  <c r="U47" i="4"/>
  <c r="V47" i="4" s="1"/>
  <c r="T46" i="4"/>
  <c r="U46" i="4" s="1"/>
  <c r="V46" i="4" s="1"/>
  <c r="S45" i="4"/>
  <c r="S44" i="4"/>
  <c r="T45" i="4"/>
  <c r="U45" i="4"/>
  <c r="V44" i="4" s="1"/>
  <c r="T44" i="4"/>
  <c r="S43" i="4"/>
  <c r="S42" i="4"/>
  <c r="T43" i="4"/>
  <c r="U44" i="4"/>
  <c r="V45" i="4"/>
  <c r="U43" i="4"/>
  <c r="T42" i="4"/>
  <c r="U42" i="4"/>
  <c r="V43" i="4"/>
  <c r="V42" i="4"/>
  <c r="W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5" i="5" s="1"/>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X15" i="5" s="1"/>
  <c r="B16" i="5"/>
  <c r="V16" i="5"/>
  <c r="E16" i="5"/>
  <c r="X16" i="5" s="1"/>
  <c r="B17" i="5"/>
  <c r="V17" i="5"/>
  <c r="E17" i="5"/>
  <c r="X17" i="5" s="1"/>
  <c r="V18" i="5"/>
  <c r="E18" i="5"/>
  <c r="X18" i="5" s="1"/>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X27"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39" i="6"/>
  <c r="F98" i="6" s="1"/>
  <c r="F17" i="6"/>
  <c r="C123" i="6"/>
  <c r="C122" i="6"/>
  <c r="C121" i="6"/>
  <c r="C120" i="6"/>
  <c r="G103" i="6"/>
  <c r="G102" i="6"/>
  <c r="G101" i="6"/>
  <c r="G87" i="6"/>
  <c r="G86" i="6"/>
  <c r="G85" i="6"/>
  <c r="G84" i="6"/>
  <c r="G83" i="6"/>
  <c r="G76" i="6"/>
  <c r="G75" i="6"/>
  <c r="G74" i="6"/>
  <c r="G73" i="6"/>
  <c r="G72" i="6"/>
  <c r="J74" i="6"/>
  <c r="G66" i="6"/>
  <c r="G65" i="6"/>
  <c r="G64" i="6"/>
  <c r="G63" i="6"/>
  <c r="G62" i="6"/>
  <c r="G61" i="6"/>
  <c r="G54" i="6"/>
  <c r="G53" i="6"/>
  <c r="G52" i="6"/>
  <c r="G51" i="6"/>
  <c r="G50" i="6"/>
  <c r="G44" i="6"/>
  <c r="G43" i="6"/>
  <c r="G42" i="6"/>
  <c r="G41" i="6"/>
  <c r="G40" i="6"/>
  <c r="G39" i="6"/>
  <c r="G32" i="6"/>
  <c r="G31" i="6"/>
  <c r="G30" i="6"/>
  <c r="G29" i="6"/>
  <c r="G28" i="6"/>
  <c r="H7" i="6"/>
  <c r="D7"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D4" i="6" s="1"/>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108" i="6"/>
  <c r="G109" i="6"/>
  <c r="G110" i="6"/>
  <c r="G111" i="6"/>
  <c r="G10" i="6"/>
  <c r="H10" i="6"/>
  <c r="D10" i="6" s="1"/>
  <c r="G13" i="6"/>
  <c r="H13" i="6"/>
  <c r="G5" i="6"/>
  <c r="H5" i="6" s="1"/>
  <c r="D5" i="6" s="1"/>
  <c r="G6" i="6"/>
  <c r="G11" i="6"/>
  <c r="H11" i="6"/>
  <c r="D11" i="6" s="1"/>
  <c r="G12" i="6"/>
  <c r="H12" i="6"/>
  <c r="D12" i="6" s="1"/>
  <c r="H14" i="6"/>
  <c r="G15" i="6"/>
  <c r="H15" i="6"/>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3"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A14" i="4" a="1"/>
  <c r="AA14" i="4"/>
  <c r="AA15" i="4" a="1"/>
  <c r="B31" i="4"/>
  <c r="A18" i="6"/>
  <c r="F40" i="6"/>
  <c r="B32" i="4"/>
  <c r="A19" i="6"/>
  <c r="AA15" i="4"/>
  <c r="B33" i="4"/>
  <c r="A20" i="6"/>
  <c r="F42" i="6"/>
  <c r="F117" i="6" s="1"/>
  <c r="F18" i="6"/>
  <c r="H18" i="6"/>
  <c r="D18" i="6" s="1"/>
  <c r="F19" i="6"/>
  <c r="F20" i="6"/>
  <c r="O33" i="4"/>
  <c r="P57" i="4"/>
  <c r="B57" i="4" s="1"/>
  <c r="A42" i="6" s="1"/>
  <c r="B123" i="4"/>
  <c r="A101" i="6" s="1"/>
  <c r="O32" i="4"/>
  <c r="P56" i="4"/>
  <c r="B122" i="4" s="1"/>
  <c r="A100" i="6" s="1"/>
  <c r="B105" i="4"/>
  <c r="A86" i="6" s="1"/>
  <c r="B104" i="4"/>
  <c r="A85" i="6"/>
  <c r="B93" i="4"/>
  <c r="A75" i="6" s="1"/>
  <c r="B81" i="4"/>
  <c r="A64" i="6"/>
  <c r="B69" i="4"/>
  <c r="A53" i="6" s="1"/>
  <c r="P45" i="4"/>
  <c r="B45" i="4" s="1"/>
  <c r="A31" i="6" s="1"/>
  <c r="P44" i="4"/>
  <c r="B44" i="4" s="1"/>
  <c r="A30" i="6" s="1"/>
  <c r="A116" i="6"/>
  <c r="A117" i="6"/>
  <c r="H42" i="6"/>
  <c r="D42" i="6" s="1"/>
  <c r="F31" i="6"/>
  <c r="H31" i="6"/>
  <c r="K117" i="6" s="1"/>
  <c r="F51" i="6"/>
  <c r="H51" i="6" s="1"/>
  <c r="D51" i="6" s="1"/>
  <c r="F62" i="6"/>
  <c r="H62" i="6" s="1"/>
  <c r="D62" i="6" s="1"/>
  <c r="F73" i="6"/>
  <c r="H73" i="6" s="1"/>
  <c r="D73" i="6" s="1"/>
  <c r="H40" i="6"/>
  <c r="D40" i="6" s="1"/>
  <c r="F29" i="6"/>
  <c r="H29" i="6"/>
  <c r="D29" i="6" s="1"/>
  <c r="F99" i="6"/>
  <c r="F115" i="6"/>
  <c r="A115" i="6"/>
  <c r="O31" i="4"/>
  <c r="P43" i="4"/>
  <c r="B43" i="4" s="1"/>
  <c r="A29" i="6" s="1"/>
  <c r="P55" i="4"/>
  <c r="B91" i="4" s="1"/>
  <c r="A73" i="6" s="1"/>
  <c r="B79" i="4"/>
  <c r="A62" i="6"/>
  <c r="AA16" i="4" a="1"/>
  <c r="AA16" i="4"/>
  <c r="A118" i="6"/>
  <c r="AA17" i="4" a="1"/>
  <c r="AA17" i="4"/>
  <c r="A119" i="6"/>
  <c r="B34" i="4"/>
  <c r="A21" i="6"/>
  <c r="F21" i="6"/>
  <c r="O34" i="4"/>
  <c r="P46" i="4"/>
  <c r="B46" i="4"/>
  <c r="A32" i="6" s="1"/>
  <c r="P58" i="4"/>
  <c r="B70" i="4" s="1"/>
  <c r="A54" i="6" s="1"/>
  <c r="B58" i="4"/>
  <c r="A43" i="6" s="1"/>
  <c r="B82" i="4"/>
  <c r="A65" i="6"/>
  <c r="B94" i="4"/>
  <c r="A76" i="6" s="1"/>
  <c r="B106" i="4"/>
  <c r="A87" i="6" s="1"/>
  <c r="B35" i="4"/>
  <c r="O35" i="4"/>
  <c r="P59" i="4"/>
  <c r="B83" i="4" s="1"/>
  <c r="A66" i="6" s="1"/>
  <c r="P47" i="4"/>
  <c r="B47" i="4" s="1"/>
  <c r="A33" i="6" s="1"/>
  <c r="A22" i="6"/>
  <c r="F22" i="6"/>
  <c r="H22" i="6"/>
  <c r="D22" i="6" s="1"/>
  <c r="F33" i="6"/>
  <c r="F44" i="6"/>
  <c r="F55" i="6" s="1"/>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s="1"/>
  <c r="A107" i="6" s="1"/>
  <c r="AA22" i="4"/>
  <c r="AA23" i="4"/>
  <c r="P51" i="4"/>
  <c r="B51" i="4" s="1"/>
  <c r="A37" i="6" s="1"/>
  <c r="A26" i="6"/>
  <c r="B5" i="5" l="1"/>
  <c r="AB5" i="5" s="1"/>
  <c r="H99" i="6"/>
  <c r="D99" i="6" s="1"/>
  <c r="H98" i="6"/>
  <c r="D98" i="6" s="1"/>
  <c r="AB51" i="4"/>
  <c r="AC51" i="4" s="1"/>
  <c r="W48" i="4"/>
  <c r="X48" i="4" s="1"/>
  <c r="W47" i="4"/>
  <c r="Y50" i="4"/>
  <c r="Z50" i="4" s="1"/>
  <c r="Y49" i="4"/>
  <c r="W45" i="4"/>
  <c r="W46" i="4"/>
  <c r="W44" i="4"/>
  <c r="W43" i="4"/>
  <c r="C11" i="6"/>
  <c r="C15" i="6"/>
  <c r="C10" i="6"/>
  <c r="C9" i="6"/>
  <c r="C13" i="6"/>
  <c r="C12" i="6"/>
  <c r="H6" i="6"/>
  <c r="D6" i="6" s="1"/>
  <c r="F112" i="6"/>
  <c r="C5" i="6"/>
  <c r="C4" i="6"/>
  <c r="F118" i="6"/>
  <c r="H43" i="6"/>
  <c r="D43" i="6" s="1"/>
  <c r="F54" i="6"/>
  <c r="F102" i="6"/>
  <c r="H102" i="6" s="1"/>
  <c r="D102" i="6" s="1"/>
  <c r="C21" i="6"/>
  <c r="G21" i="6"/>
  <c r="H21" i="6" s="1"/>
  <c r="D21" i="6" s="1"/>
  <c r="B124" i="4"/>
  <c r="A102" i="6" s="1"/>
  <c r="F32" i="6"/>
  <c r="H32" i="6" s="1"/>
  <c r="C43" i="6"/>
  <c r="C20" i="6"/>
  <c r="F101" i="6"/>
  <c r="H101" i="6" s="1"/>
  <c r="D101" i="6" s="1"/>
  <c r="F53" i="6"/>
  <c r="C31" i="6"/>
  <c r="D31" i="6"/>
  <c r="C42" i="6"/>
  <c r="B63" i="4"/>
  <c r="A48" i="6" s="1"/>
  <c r="B75" i="4"/>
  <c r="A59" i="6" s="1"/>
  <c r="B111" i="4"/>
  <c r="A92" i="6" s="1"/>
  <c r="B99" i="4"/>
  <c r="A81" i="6" s="1"/>
  <c r="B87" i="4"/>
  <c r="A70" i="6" s="1"/>
  <c r="B80" i="4"/>
  <c r="A63" i="6" s="1"/>
  <c r="B56" i="4"/>
  <c r="A41" i="6" s="1"/>
  <c r="F84" i="6"/>
  <c r="H84" i="6" s="1"/>
  <c r="D84" i="6" s="1"/>
  <c r="C40" i="6"/>
  <c r="F50" i="6"/>
  <c r="H39" i="6"/>
  <c r="D39" i="6" s="1"/>
  <c r="G17" i="6"/>
  <c r="H17" i="6" s="1"/>
  <c r="D17" i="6" s="1"/>
  <c r="C51" i="6"/>
  <c r="C39" i="6"/>
  <c r="F116" i="6"/>
  <c r="F100" i="6"/>
  <c r="H100" i="6" s="1"/>
  <c r="D100" i="6" s="1"/>
  <c r="H41" i="6"/>
  <c r="F52" i="6"/>
  <c r="F30" i="6"/>
  <c r="H30" i="6" s="1"/>
  <c r="B68" i="4"/>
  <c r="A52" i="6" s="1"/>
  <c r="B92" i="4"/>
  <c r="A74" i="6" s="1"/>
  <c r="G19" i="6"/>
  <c r="H19" i="6" s="1"/>
  <c r="D19" i="6" s="1"/>
  <c r="C73" i="6"/>
  <c r="C29" i="6"/>
  <c r="K115" i="6"/>
  <c r="B121" i="4"/>
  <c r="A99" i="6" s="1"/>
  <c r="B67" i="4"/>
  <c r="A51" i="6" s="1"/>
  <c r="C62" i="6"/>
  <c r="B103" i="4"/>
  <c r="A84" i="6" s="1"/>
  <c r="B55" i="4"/>
  <c r="A40" i="6" s="1"/>
  <c r="C18" i="6"/>
  <c r="C99" i="6"/>
  <c r="B65" i="4"/>
  <c r="A49" i="6" s="1"/>
  <c r="K114" i="6"/>
  <c r="D28" i="6"/>
  <c r="C28" i="6"/>
  <c r="C98" i="6"/>
  <c r="F114" i="6"/>
  <c r="B2" i="6" s="1"/>
  <c r="C17" i="6"/>
  <c r="B89" i="4"/>
  <c r="A71" i="6" s="1"/>
  <c r="C22" i="6"/>
  <c r="F103" i="6"/>
  <c r="H103" i="6" s="1"/>
  <c r="C103" i="6" s="1"/>
  <c r="H44" i="6"/>
  <c r="D44" i="6" s="1"/>
  <c r="K119" i="6"/>
  <c r="D33" i="6"/>
  <c r="C33" i="6"/>
  <c r="H55" i="6"/>
  <c r="F66" i="6"/>
  <c r="B95" i="4"/>
  <c r="A77" i="6" s="1"/>
  <c r="B101" i="4"/>
  <c r="A82" i="6" s="1"/>
  <c r="D103" i="6"/>
  <c r="B59" i="4"/>
  <c r="A44" i="6" s="1"/>
  <c r="B107" i="4"/>
  <c r="A88" i="6" s="1"/>
  <c r="B77" i="4"/>
  <c r="A60" i="6" s="1"/>
  <c r="F119" i="6"/>
  <c r="F94" i="6"/>
  <c r="B71" i="4"/>
  <c r="A55" i="6" s="1"/>
  <c r="B125" i="4"/>
  <c r="A103" i="6" s="1"/>
  <c r="D53" i="4"/>
  <c r="F124" i="6"/>
  <c r="C124" i="6" s="1"/>
  <c r="D89" i="4"/>
  <c r="D65" i="4"/>
  <c r="D41" i="4"/>
  <c r="G114" i="4"/>
  <c r="G77" i="4"/>
  <c r="G65" i="4"/>
  <c r="G101" i="4"/>
  <c r="G53" i="4"/>
  <c r="G41" i="4"/>
  <c r="D77" i="4"/>
  <c r="D114" i="4"/>
  <c r="C6" i="6" l="1"/>
  <c r="G114" i="6"/>
  <c r="H114" i="6" s="1"/>
  <c r="C114" i="6" s="1"/>
  <c r="V5" i="5"/>
  <c r="G5" i="5" s="1"/>
  <c r="C102" i="6"/>
  <c r="C100" i="6"/>
  <c r="C44" i="6"/>
  <c r="AA50" i="4"/>
  <c r="AB50" i="4" s="1"/>
  <c r="X44" i="4"/>
  <c r="X45" i="4"/>
  <c r="Z49" i="4"/>
  <c r="AA49" i="4" s="1"/>
  <c r="X47" i="4"/>
  <c r="Y47" i="4" s="1"/>
  <c r="X46" i="4"/>
  <c r="X43" i="4"/>
  <c r="X42" i="4"/>
  <c r="Y42" i="4" s="1"/>
  <c r="Y48" i="4"/>
  <c r="Z48" i="4" s="1"/>
  <c r="H112" i="6"/>
  <c r="C2" i="6"/>
  <c r="D32" i="6"/>
  <c r="K118" i="6"/>
  <c r="F65" i="6"/>
  <c r="H54" i="6"/>
  <c r="C32" i="6"/>
  <c r="F64" i="6"/>
  <c r="H53" i="6"/>
  <c r="C101" i="6"/>
  <c r="C84" i="6"/>
  <c r="H50" i="6"/>
  <c r="F61" i="6"/>
  <c r="C19" i="6"/>
  <c r="K116" i="6"/>
  <c r="D30" i="6"/>
  <c r="H52" i="6"/>
  <c r="F63" i="6"/>
  <c r="D41" i="6"/>
  <c r="C41" i="6"/>
  <c r="C30" i="6"/>
  <c r="F111" i="6"/>
  <c r="H111" i="6" s="1"/>
  <c r="F108" i="6"/>
  <c r="H108" i="6" s="1"/>
  <c r="H94" i="6"/>
  <c r="F95" i="6"/>
  <c r="F109" i="6"/>
  <c r="H109" i="6" s="1"/>
  <c r="F110" i="6"/>
  <c r="H110" i="6" s="1"/>
  <c r="F77" i="6"/>
  <c r="H66" i="6"/>
  <c r="D55" i="6"/>
  <c r="C55" i="6"/>
  <c r="G117" i="6"/>
  <c r="H117" i="6" s="1"/>
  <c r="G119" i="6"/>
  <c r="H119" i="6" s="1"/>
  <c r="G115" i="6"/>
  <c r="H115" i="6" s="1"/>
  <c r="G118" i="6"/>
  <c r="H118" i="6" s="1"/>
  <c r="G116" i="6"/>
  <c r="H116" i="6" s="1"/>
  <c r="R5" i="5" l="1"/>
  <c r="D114" i="6"/>
  <c r="F5" i="5"/>
  <c r="E5" i="5"/>
  <c r="H5" i="5"/>
  <c r="I5" i="5"/>
  <c r="J5" i="5"/>
  <c r="AA48" i="4"/>
  <c r="AB48" i="4" s="1"/>
  <c r="Z47" i="4"/>
  <c r="AA47" i="4" s="1"/>
  <c r="AB49" i="4"/>
  <c r="Y46" i="4"/>
  <c r="Z46" i="4" s="1"/>
  <c r="Y45" i="4"/>
  <c r="Y44" i="4"/>
  <c r="Y43" i="4"/>
  <c r="AC49" i="4"/>
  <c r="AC50" i="4"/>
  <c r="D112" i="6"/>
  <c r="C112" i="6"/>
  <c r="D54" i="6"/>
  <c r="C54" i="6"/>
  <c r="H65" i="6"/>
  <c r="F76" i="6"/>
  <c r="D53" i="6"/>
  <c r="C53" i="6"/>
  <c r="F75" i="6"/>
  <c r="H64" i="6"/>
  <c r="F72" i="6"/>
  <c r="H61" i="6"/>
  <c r="D50" i="6"/>
  <c r="C50" i="6"/>
  <c r="F74" i="6"/>
  <c r="H63" i="6"/>
  <c r="D52" i="6"/>
  <c r="C52" i="6"/>
  <c r="C111" i="6"/>
  <c r="D111" i="6"/>
  <c r="C66" i="6"/>
  <c r="D66" i="6"/>
  <c r="F88" i="6"/>
  <c r="H88" i="6" s="1"/>
  <c r="H77" i="6"/>
  <c r="C109" i="6"/>
  <c r="D109" i="6"/>
  <c r="D110" i="6"/>
  <c r="C110" i="6"/>
  <c r="F96" i="6"/>
  <c r="H96" i="6" s="1"/>
  <c r="H95" i="6"/>
  <c r="C94" i="6"/>
  <c r="D94" i="6"/>
  <c r="D108" i="6"/>
  <c r="C108" i="6"/>
  <c r="X5" i="5"/>
  <c r="G124" i="6" a="1"/>
  <c r="G124" i="6" s="1"/>
  <c r="H124" i="6" s="1"/>
  <c r="D124" i="6" s="1"/>
  <c r="C116" i="6"/>
  <c r="D116" i="6"/>
  <c r="D118" i="6"/>
  <c r="C118" i="6"/>
  <c r="D115" i="6"/>
  <c r="C115" i="6"/>
  <c r="D119" i="6"/>
  <c r="C119" i="6"/>
  <c r="C117" i="6"/>
  <c r="D117" i="6"/>
  <c r="S5" i="5"/>
  <c r="AA45" i="4" l="1"/>
  <c r="AA46" i="4"/>
  <c r="AB47" i="4"/>
  <c r="AC47" i="4" s="1"/>
  <c r="AB46" i="4"/>
  <c r="AC48" i="4"/>
  <c r="Z44" i="4"/>
  <c r="Z45" i="4"/>
  <c r="Z43" i="4"/>
  <c r="Z42" i="4"/>
  <c r="AA42" i="4" s="1"/>
  <c r="H76" i="6"/>
  <c r="F87" i="6"/>
  <c r="H87" i="6" s="1"/>
  <c r="D65" i="6"/>
  <c r="C65" i="6"/>
  <c r="H75" i="6"/>
  <c r="F86" i="6"/>
  <c r="H86" i="6" s="1"/>
  <c r="D64" i="6"/>
  <c r="C64" i="6"/>
  <c r="D61" i="6"/>
  <c r="C61" i="6"/>
  <c r="F83" i="6"/>
  <c r="H83" i="6" s="1"/>
  <c r="H72" i="6"/>
  <c r="D63" i="6"/>
  <c r="C63" i="6"/>
  <c r="H74" i="6"/>
  <c r="F85" i="6"/>
  <c r="H85" i="6" s="1"/>
  <c r="C88" i="6"/>
  <c r="D88" i="6"/>
  <c r="D95" i="6"/>
  <c r="C95" i="6"/>
  <c r="D77" i="6"/>
  <c r="C77" i="6"/>
  <c r="C96" i="6"/>
  <c r="D96" i="6"/>
  <c r="H125" i="6"/>
  <c r="D2" i="6" s="1"/>
  <c r="T5" i="5"/>
  <c r="AA44" i="4" l="1"/>
  <c r="AB44" i="4" s="1"/>
  <c r="AA43" i="4"/>
  <c r="AB45" i="4"/>
  <c r="AC45" i="4" s="1"/>
  <c r="AC46" i="4"/>
  <c r="D76" i="6"/>
  <c r="C76" i="6"/>
  <c r="D87" i="6"/>
  <c r="C87" i="6"/>
  <c r="D86" i="6"/>
  <c r="C86" i="6"/>
  <c r="D75" i="6"/>
  <c r="C75" i="6"/>
  <c r="D72" i="6"/>
  <c r="C72" i="6"/>
  <c r="D83" i="6"/>
  <c r="C83" i="6"/>
  <c r="D85" i="6"/>
  <c r="C85" i="6"/>
  <c r="D74" i="6"/>
  <c r="C74" i="6"/>
  <c r="AC44" i="4" l="1"/>
  <c r="AB43" i="4"/>
  <c r="AC43" i="4" s="1"/>
  <c r="AB42" i="4"/>
  <c r="AC4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<sst xmlns="http://schemas.openxmlformats.org/spreadsheetml/2006/main" count="27986" uniqueCount="20061">
  <si>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</si>
  <si>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</si>
  <si>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</si>
  <si>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</si>
  <si>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</si>
  <si>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</si>
  <si>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</si>
  <si>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</si>
  <si>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</si>
  <si>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</si>
  <si>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</si>
  <si>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</si>
  <si>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</si>
  <si>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</si>
  <si>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</si>
  <si>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</si>
  <si>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</si>
  <si>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</si>
  <si>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</si>
  <si>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</si>
  <si>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</si>
  <si>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</si>
  <si>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</si>
  <si>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</si>
  <si>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</si>
  <si>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</si>
  <si>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</si>
  <si>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</si>
  <si>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</si>
  <si>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</si>
  <si>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</si>
  <si>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</si>
  <si>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</si>
  <si>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</si>
  <si>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</si>
  <si>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</si>
  <si>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</si>
  <si>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</si>
  <si>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</si>
  <si>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</si>
  <si>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</si>
  <si>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</si>
  <si>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</si>
  <si>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</si>
  <si>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</si>
  <si>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</si>
  <si>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</si>
  <si>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</si>
  <si>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</si>
  <si>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</si>
  <si>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</si>
  <si>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</si>
  <si>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</si>
  <si>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</si>
  <si>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</si>
  <si>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</si>
  <si>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</si>
  <si>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</si>
  <si>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</si>
  <si>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</si>
  <si>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</si>
  <si>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</si>
  <si>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</si>
  <si>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</si>
  <si>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</si>
  <si>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</si>
  <si>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</si>
  <si>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</si>
  <si>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</si>
  <si>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</si>
  <si>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</si>
  <si>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</si>
  <si>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</si>
  <si>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</si>
  <si>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</si>
  <si>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</si>
  <si>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</si>
  <si>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</si>
  <si>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</si>
  <si>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</si>
  <si>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</si>
  <si>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</si>
  <si>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</si>
  <si>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</si>
  <si>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</si>
  <si>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</si>
  <si>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</si>
  <si>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</si>
  <si>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</si>
  <si>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</si>
  <si>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</si>
  <si>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</si>
  <si>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</si>
  <si>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</si>
  <si>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</si>
  <si>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</si>
  <si>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</si>
  <si>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</si>
  <si>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</si>
  <si>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</si>
  <si>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</si>
  <si>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</si>
  <si>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</si>
  <si>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</si>
  <si>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</si>
  <si>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</si>
  <si>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</si>
  <si>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</si>
  <si>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</si>
  <si>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</si>
  <si>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</si>
  <si>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</si>
  <si>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</si>
  <si>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</si>
  <si>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</si>
  <si>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</si>
  <si>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</si>
  <si>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</si>
  <si>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</si>
  <si>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</si>
  <si>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</si>
  <si>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</si>
  <si>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</si>
  <si>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</si>
  <si>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</si>
  <si>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</si>
  <si>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</si>
  <si>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</si>
  <si>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</si>
  <si>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</si>
  <si>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</si>
  <si>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</si>
  <si>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</si>
  <si>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</si>
  <si>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</si>
  <si>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</si>
  <si>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</si>
  <si>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</si>
  <si>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</si>
  <si>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</si>
  <si>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</si>
  <si>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</si>
  <si>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</si>
  <si>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</si>
  <si>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</si>
  <si>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</si>
  <si>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</si>
  <si>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</si>
  <si>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</si>
  <si>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</si>
  <si>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</si>
  <si>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</si>
  <si>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</si>
  <si>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</si>
  <si>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</si>
  <si>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</si>
  <si>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</si>
  <si>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</si>
  <si>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</si>
  <si>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</si>
  <si>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</si>
  <si>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</si>
  <si>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</si>
  <si>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</si>
  <si>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</si>
  <si>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</si>
  <si>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</si>
  <si>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</si>
  <si>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</si>
  <si>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</si>
  <si>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</si>
  <si>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</si>
  <si>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</si>
  <si>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</si>
  <si>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</si>
  <si>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</si>
  <si>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</si>
  <si>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</si>
  <si>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</si>
  <si>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</si>
  <si>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</si>
  <si>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</si>
  <si>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</si>
  <si>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</si>
  <si>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</si>
  <si>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</si>
  <si>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</si>
  <si>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</si>
  <si>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</si>
  <si>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</si>
  <si>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</si>
  <si>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</si>
  <si>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</si>
  <si>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</si>
  <si>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</si>
  <si>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</si>
  <si>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</si>
  <si>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</si>
  <si>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</si>
  <si>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</si>
  <si>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</si>
  <si>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</si>
  <si>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</si>
  <si>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</si>
  <si>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</si>
  <si>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</si>
  <si>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</si>
  <si>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</si>
  <si>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</si>
  <si>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</si>
  <si>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</si>
  <si>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</si>
  <si>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</si>
  <si>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</si>
  <si>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</si>
  <si>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</si>
  <si>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</si>
  <si>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</si>
  <si>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</si>
  <si>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</si>
  <si>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</si>
  <si>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</si>
  <si>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</si>
  <si>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</si>
  <si>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</si>
  <si>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</si>
  <si>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</si>
  <si>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</si>
  <si>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</si>
  <si>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</si>
  <si>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</si>
  <si>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</si>
  <si>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</si>
  <si>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</si>
  <si>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</si>
  <si>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</si>
  <si>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</si>
  <si>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</si>
  <si>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</si>
  <si>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</si>
  <si>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</si>
  <si>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</si>
  <si>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</si>
  <si>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</si>
  <si>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</si>
  <si>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</si>
  <si>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</si>
  <si>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</si>
  <si>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</si>
  <si>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</si>
  <si>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</si>
  <si>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</si>
  <si>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</si>
  <si>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</si>
  <si>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</si>
  <si>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</si>
  <si>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</si>
  <si>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</si>
  <si>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</si>
  <si>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</si>
  <si>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</si>
  <si>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</si>
  <si>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</si>
  <si>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</si>
  <si>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</si>
  <si>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</si>
  <si>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</si>
  <si>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</si>
  <si>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</si>
  <si>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</si>
  <si>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</si>
  <si>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</si>
  <si>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</si>
  <si>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</si>
  <si>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</si>
  <si>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</si>
  <si>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</si>
  <si>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</si>
  <si>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</si>
  <si>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</si>
  <si>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</si>
  <si>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</si>
  <si>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</si>
  <si>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</si>
  <si>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</si>
  <si>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</si>
  <si>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</si>
  <si>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</si>
  <si>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</si>
  <si>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</si>
  <si>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</si>
  <si>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</si>
  <si>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</si>
  <si>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</si>
  <si>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</si>
  <si>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</si>
  <si>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</si>
  <si>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</si>
  <si>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</si>
  <si>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</si>
  <si>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</si>
  <si>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</si>
  <si>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</si>
  <si>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</si>
  <si>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</si>
  <si>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</si>
  <si>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</si>
  <si>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</si>
  <si>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</si>
  <si>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</si>
  <si>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</si>
  <si>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</si>
  <si>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</si>
  <si>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</si>
  <si>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</si>
  <si>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</si>
  <si>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</si>
  <si>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</si>
  <si>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</si>
  <si>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</si>
  <si>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</si>
  <si>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</si>
  <si>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</si>
  <si>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</si>
  <si>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</si>
  <si>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</si>
  <si>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</si>
  <si>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</si>
  <si>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</si>
  <si>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</si>
  <si>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</si>
  <si>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</si>
  <si>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</si>
  <si>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</si>
  <si>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</si>
  <si>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</si>
  <si>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</si>
  <si>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</si>
  <si>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</si>
  <si>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</si>
  <si>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</si>
  <si>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</si>
  <si>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</si>
  <si>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</si>
  <si>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</si>
  <si>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</si>
  <si>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</si>
  <si>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</si>
  <si>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</si>
  <si>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</si>
  <si>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</si>
  <si>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</si>
  <si>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</si>
  <si>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</si>
  <si>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</si>
  <si>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</si>
  <si>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</si>
  <si>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</si>
  <si>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</si>
  <si>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</si>
  <si>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</si>
  <si>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</si>
  <si>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</si>
  <si>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</si>
  <si>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</si>
  <si>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</si>
  <si>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</si>
  <si>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</si>
  <si>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</si>
  <si>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</si>
  <si>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</si>
  <si>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</si>
  <si>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</si>
  <si>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</si>
  <si>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</si>
  <si>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</si>
  <si>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</si>
  <si>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</si>
  <si>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</si>
  <si>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</si>
  <si>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</si>
  <si>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</si>
  <si>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</si>
  <si>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</si>
  <si>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</si>
  <si>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</si>
  <si>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</si>
  <si>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</si>
  <si>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</si>
  <si>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</si>
  <si>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</si>
  <si>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</si>
  <si>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</si>
  <si>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</si>
  <si>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</si>
  <si>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</si>
  <si>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</si>
  <si>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</si>
  <si>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</si>
  <si>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</si>
  <si>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</si>
  <si>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</si>
  <si>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</si>
  <si>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</si>
  <si>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</si>
  <si>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</si>
  <si>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</si>
  <si>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</si>
  <si>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</si>
  <si>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</si>
  <si>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</si>
  <si>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</si>
  <si>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</si>
  <si>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</si>
  <si>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</si>
  <si>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</si>
  <si>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</si>
  <si>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</si>
  <si>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</si>
  <si>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</si>
  <si>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</si>
  <si>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</si>
  <si>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</si>
  <si>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</si>
  <si>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</si>
  <si>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</si>
  <si>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</si>
  <si>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</si>
  <si>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</si>
  <si>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</si>
  <si>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</si>
  <si>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</si>
  <si>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</si>
  <si>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</si>
  <si>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</si>
  <si>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</si>
  <si>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</si>
  <si>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</si>
  <si>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</si>
  <si>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</si>
  <si>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</si>
  <si>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</si>
  <si>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</si>
  <si>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</si>
  <si>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</si>
  <si>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</si>
  <si>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</si>
  <si>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</si>
  <si>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</si>
  <si>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</si>
  <si>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</si>
  <si>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</si>
  <si>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</si>
  <si>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</si>
  <si>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</si>
  <si>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</si>
  <si>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</si>
  <si>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</si>
  <si>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</si>
  <si>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</si>
  <si>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</si>
  <si>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</si>
  <si>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</si>
  <si>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</si>
  <si>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</si>
  <si>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</si>
  <si>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</si>
  <si>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</si>
  <si>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</si>
  <si>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</si>
  <si>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</si>
  <si>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</si>
  <si>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</si>
  <si>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</si>
  <si>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</si>
  <si>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</si>
  <si>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</si>
  <si>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</si>
  <si>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</si>
  <si>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</si>
  <si>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</si>
  <si>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</si>
  <si>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</si>
  <si>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</si>
  <si>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</si>
  <si>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</si>
  <si>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</si>
  <si>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</si>
  <si>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</si>
  <si>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</si>
  <si>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</si>
  <si>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</si>
  <si>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</si>
  <si>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</si>
  <si>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</si>
  <si>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</si>
  <si>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</si>
  <si>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</si>
  <si>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</si>
  <si>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</si>
  <si>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</si>
  <si>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</si>
  <si>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</si>
  <si>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</si>
  <si>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</si>
  <si>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</si>
  <si>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</si>
  <si>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</si>
  <si>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</si>
  <si>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</si>
  <si>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</si>
  <si>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</si>
  <si>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</si>
  <si>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</si>
  <si>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</si>
  <si>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</si>
  <si>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</si>
  <si>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</si>
  <si>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</si>
  <si>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</si>
  <si>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</si>
  <si>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</si>
  <si>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</si>
  <si>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</si>
  <si>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</si>
  <si>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</si>
  <si>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</si>
  <si>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</si>
  <si>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</si>
  <si>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</si>
  <si>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</si>
  <si>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</si>
  <si>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</si>
  <si>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</si>
  <si>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</si>
  <si>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</si>
  <si>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</si>
  <si>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</si>
  <si>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</si>
  <si>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</si>
  <si>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</si>
  <si>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</si>
  <si>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</si>
  <si>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</si>
  <si>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</si>
  <si>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</si>
  <si>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</si>
  <si>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</si>
  <si>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</si>
  <si>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</si>
  <si>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</si>
  <si>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</si>
  <si>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</si>
  <si>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</si>
  <si>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</si>
  <si>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</si>
  <si>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</si>
  <si>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</si>
  <si>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</si>
  <si>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</si>
  <si>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</si>
  <si>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</si>
  <si>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</si>
  <si>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</si>
  <si>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</si>
  <si>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</si>
  <si>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</si>
  <si>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</si>
  <si>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</si>
  <si>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</si>
  <si>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</si>
  <si>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</si>
  <si>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</si>
  <si>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</si>
  <si>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</si>
  <si>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</si>
  <si>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</si>
  <si>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</si>
  <si>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</si>
  <si>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</si>
  <si>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</si>
  <si>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</si>
  <si>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</si>
  <si>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</si>
  <si>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</si>
  <si>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</si>
  <si>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</si>
  <si>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</si>
  <si>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</si>
  <si>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</si>
  <si>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</si>
  <si>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</si>
  <si>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</si>
  <si>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</si>
  <si>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</si>
  <si>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</si>
  <si>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</si>
  <si>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</si>
  <si>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</si>
  <si>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</si>
  <si>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</si>
  <si>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</si>
  <si>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</si>
  <si>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</si>
  <si>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</si>
  <si>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</si>
  <si>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</si>
  <si>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</si>
  <si>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</si>
  <si>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</si>
  <si>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</si>
  <si>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</si>
  <si>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</si>
  <si>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</si>
  <si>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</si>
  <si>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</si>
  <si>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</si>
  <si>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</si>
  <si>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</si>
  <si>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</si>
  <si>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</si>
  <si>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</si>
  <si>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</si>
  <si>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</si>
  <si>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</si>
  <si>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</si>
  <si>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</si>
  <si>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</si>
  <si>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</si>
  <si>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</si>
  <si>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</si>
  <si>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</si>
  <si>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</si>
  <si>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</si>
  <si>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</si>
  <si>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</si>
  <si>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</si>
  <si>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</si>
  <si>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</si>
  <si>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</si>
  <si>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</si>
  <si>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</si>
  <si>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</si>
  <si>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</si>
  <si>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</si>
  <si>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</si>
  <si>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</si>
  <si>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</si>
  <si>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</si>
  <si>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</si>
  <si>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</si>
  <si>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</si>
  <si>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</si>
  <si>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</si>
  <si>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</si>
  <si>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</si>
  <si>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</si>
  <si>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</si>
  <si>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</si>
  <si>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</si>
  <si>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</si>
  <si>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</si>
  <si>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</si>
  <si>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</si>
  <si>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</si>
  <si>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</si>
  <si>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</si>
  <si>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</si>
  <si>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</si>
  <si>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</si>
  <si>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</si>
  <si>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</si>
  <si>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</si>
  <si>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</si>
  <si>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</si>
  <si>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</si>
  <si>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</si>
  <si>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</si>
  <si>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</si>
  <si>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</si>
  <si>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</si>
  <si>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</si>
  <si>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</si>
  <si>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</si>
  <si>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</si>
  <si>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</si>
  <si>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</si>
  <si>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</si>
  <si>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</si>
  <si>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</si>
  <si>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</si>
  <si>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</si>
  <si>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</si>
  <si>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</si>
  <si>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</si>
  <si>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</si>
  <si>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</si>
  <si>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</si>
  <si>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</si>
  <si>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</si>
  <si>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</si>
  <si>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</si>
  <si>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</si>
  <si>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</si>
  <si>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</si>
  <si>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</si>
  <si>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</si>
  <si>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</si>
  <si>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</si>
  <si>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</si>
  <si>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</si>
  <si>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</si>
  <si>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</si>
  <si>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</si>
  <si>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</si>
  <si>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</si>
  <si>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</si>
  <si>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</si>
  <si>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</si>
  <si>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</si>
  <si>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</si>
  <si>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</si>
  <si>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</si>
  <si>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</si>
  <si>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</si>
  <si>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</si>
  <si>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</si>
  <si>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</si>
  <si>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</si>
  <si>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</si>
  <si>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</si>
  <si>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</si>
  <si>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</si>
  <si>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</si>
  <si>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</si>
  <si>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</si>
  <si>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</si>
  <si>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</si>
  <si>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</si>
  <si>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</si>
  <si>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</si>
  <si>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</si>
  <si>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</si>
  <si>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</si>
  <si>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</si>
  <si>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</si>
  <si>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</si>
  <si>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</si>
  <si>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</si>
  <si>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</si>
  <si>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</si>
  <si>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</si>
  <si>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</si>
  <si>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</si>
  <si>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</si>
  <si>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</si>
  <si>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</si>
  <si>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</si>
  <si>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</si>
  <si>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</si>
  <si>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</si>
  <si>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</si>
  <si>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</si>
  <si>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</si>
  <si>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</si>
  <si>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</si>
  <si>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</si>
  <si>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</si>
  <si>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</si>
  <si>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</si>
  <si>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</si>
  <si>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</si>
  <si>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</si>
  <si>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</si>
  <si>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</si>
  <si>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</si>
  <si>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</si>
  <si>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</si>
  <si>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</si>
  <si>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</si>
  <si>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</si>
  <si>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</si>
  <si>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</si>
  <si>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</si>
  <si>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</si>
  <si>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</si>
  <si>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</si>
  <si>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</si>
  <si>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</si>
  <si>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</si>
  <si>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</si>
  <si>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</si>
  <si>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</si>
  <si>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</si>
  <si>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</si>
  <si>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</si>
  <si>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</si>
  <si>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</si>
  <si>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</si>
  <si>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</si>
  <si>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</si>
  <si>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</si>
  <si>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</si>
  <si>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</si>
  <si>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</si>
  <si>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</si>
  <si>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</si>
  <si>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</si>
  <si>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</si>
  <si>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</si>
  <si>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</si>
  <si>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</si>
  <si>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</si>
  <si>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</si>
  <si>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</si>
  <si>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</si>
  <si>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</si>
  <si>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</si>
  <si>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</si>
  <si>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</si>
  <si>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</si>
  <si>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</si>
  <si>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</si>
  <si>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</si>
  <si>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</si>
  <si>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</si>
  <si>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</si>
  <si>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</si>
  <si>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</si>
  <si>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</si>
  <si>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</si>
  <si>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</si>
  <si>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</si>
  <si>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</si>
  <si>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</si>
  <si>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</si>
  <si>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</si>
  <si>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</si>
  <si>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</si>
  <si>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</si>
  <si>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</si>
  <si>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</si>
  <si>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</si>
  <si>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</si>
  <si>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</si>
  <si>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</si>
  <si>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</si>
  <si>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</si>
  <si>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</si>
  <si>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</si>
  <si>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</si>
  <si>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</si>
  <si>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</si>
  <si>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</si>
  <si>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</si>
  <si>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</si>
  <si>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</si>
  <si>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</si>
  <si>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</si>
  <si>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</si>
  <si>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</si>
  <si>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</si>
  <si>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</si>
  <si>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</si>
  <si>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</si>
  <si>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</si>
  <si>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</si>
  <si>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</si>
  <si>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</si>
  <si>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</si>
  <si>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</si>
  <si>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</si>
  <si>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</si>
  <si>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</si>
  <si>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</si>
  <si>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</si>
  <si>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</si>
  <si>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</si>
  <si>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</si>
  <si>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</si>
  <si>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</si>
  <si>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</si>
  <si>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</si>
  <si>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</si>
  <si>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</si>
  <si>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</si>
  <si>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</si>
  <si>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</si>
  <si>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</si>
  <si>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</si>
  <si>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</si>
  <si>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</si>
  <si>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</si>
  <si>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</si>
  <si>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</si>
  <si>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</si>
  <si>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</si>
  <si>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</si>
  <si>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</si>
  <si>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</si>
  <si>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</si>
  <si>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</si>
  <si>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</si>
  <si>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</si>
  <si>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</si>
  <si>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</si>
  <si>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</si>
  <si>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</si>
  <si>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</si>
  <si>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</si>
  <si>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</si>
  <si>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</si>
  <si>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</si>
  <si>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</si>
  <si>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</si>
  <si>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</si>
  <si>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</si>
  <si>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</si>
  <si>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</si>
  <si>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</si>
  <si>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</si>
  <si>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</si>
  <si>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</si>
  <si>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</si>
  <si>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</si>
  <si>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</si>
  <si>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</si>
  <si>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</si>
  <si>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</si>
  <si>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</si>
  <si>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</si>
  <si>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</si>
  <si>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</si>
  <si>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</si>
  <si>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</si>
  <si>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</si>
  <si>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</si>
  <si>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</si>
  <si>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</si>
  <si>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</si>
  <si>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</si>
  <si>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</si>
  <si>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</si>
  <si>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</si>
  <si>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</si>
  <si>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</si>
  <si>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</si>
  <si>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</si>
  <si>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</si>
  <si>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</si>
  <si>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</si>
  <si>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</si>
  <si>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</si>
  <si>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</si>
  <si>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</si>
  <si>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</si>
  <si>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</si>
  <si>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</si>
  <si>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</si>
  <si>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</si>
  <si>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</si>
  <si>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</si>
  <si>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</si>
  <si>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</si>
  <si>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</si>
  <si>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</si>
  <si>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</si>
  <si>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</si>
  <si>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</si>
  <si>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</si>
  <si>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</si>
  <si>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</si>
  <si>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</si>
  <si>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</si>
  <si>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</si>
  <si>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</si>
  <si>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</si>
  <si>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</si>
  <si>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</si>
  <si>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</si>
  <si>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</si>
  <si>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</si>
  <si>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</si>
  <si>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</si>
  <si>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</si>
  <si>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</si>
  <si>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</si>
  <si>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</si>
  <si>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</si>
  <si>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</si>
  <si>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</si>
  <si>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</si>
  <si>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</si>
  <si>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</si>
  <si>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</si>
  <si>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</si>
  <si>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</si>
  <si>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</si>
  <si>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</si>
  <si>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</si>
  <si>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</si>
  <si>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</si>
  <si>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</si>
  <si>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</si>
  <si>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</si>
  <si>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</si>
  <si>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</si>
  <si>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</si>
  <si>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</si>
  <si>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</si>
  <si>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</si>
  <si>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</si>
  <si>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</si>
  <si>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</si>
  <si>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</si>
  <si>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</si>
  <si>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</si>
  <si>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</si>
  <si>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</si>
  <si>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</si>
  <si>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</si>
  <si>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</si>
  <si>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</si>
  <si>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</si>
  <si>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</si>
  <si>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</si>
  <si>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</si>
  <si>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</si>
  <si>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</si>
  <si>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</si>
  <si>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</si>
  <si>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</si>
  <si>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</si>
  <si>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</si>
  <si>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</si>
  <si>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</si>
  <si>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</si>
  <si>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</si>
  <si>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</si>
  <si>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</si>
  <si>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</si>
  <si>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</si>
  <si>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</si>
  <si>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</si>
  <si>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</si>
  <si>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</si>
  <si>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</si>
  <si>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</si>
  <si>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</si>
  <si>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</si>
  <si>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</si>
  <si>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</si>
  <si>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</si>
  <si>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</si>
  <si>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</si>
  <si>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</si>
  <si>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</si>
  <si>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</si>
  <si>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</si>
  <si>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</si>
  <si>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</si>
  <si>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</si>
  <si>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</si>
  <si>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</si>
  <si>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</si>
  <si>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</si>
  <si>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</si>
  <si>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</si>
  <si>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</si>
  <si>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</si>
  <si>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</si>
  <si>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</si>
  <si>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</si>
  <si>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</si>
  <si>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</si>
  <si>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</si>
  <si>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</si>
  <si>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</si>
  <si>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</si>
  <si>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</si>
  <si>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</si>
  <si>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</si>
  <si>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</si>
  <si>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</si>
  <si>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</si>
  <si>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</si>
  <si>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</si>
  <si>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</si>
  <si>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</si>
  <si>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</si>
  <si>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</si>
  <si>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</si>
  <si>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</si>
  <si>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</si>
  <si>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</si>
  <si>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</si>
  <si>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</si>
  <si>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</si>
  <si>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</si>
  <si>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</si>
  <si>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</si>
  <si>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</si>
  <si>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</si>
  <si>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</si>
  <si>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</si>
  <si>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</si>
  <si>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</si>
  <si>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</si>
  <si>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</si>
  <si>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</si>
  <si>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</si>
  <si>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</si>
  <si>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</si>
  <si>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</si>
  <si>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</si>
  <si>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</si>
  <si>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</si>
  <si>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</si>
  <si>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</si>
  <si>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</si>
  <si>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</si>
  <si>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</si>
  <si>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</si>
  <si>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</si>
  <si>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</si>
  <si>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</si>
  <si>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</si>
  <si>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</si>
  <si>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</si>
  <si>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</si>
  <si>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</si>
  <si>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</si>
  <si>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</si>
  <si>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</si>
  <si>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</si>
  <si>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</si>
  <si>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</si>
  <si>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</si>
  <si>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</si>
  <si>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</si>
  <si>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</si>
  <si>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</si>
  <si>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</si>
  <si>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</si>
  <si>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</si>
  <si>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</si>
  <si>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</si>
  <si>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</si>
  <si>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</si>
  <si>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</si>
  <si>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</si>
  <si>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</si>
  <si>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</si>
  <si>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</si>
  <si>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</si>
  <si>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</si>
  <si>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</si>
  <si>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</si>
  <si>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</si>
  <si>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</si>
  <si>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</si>
  <si>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</si>
  <si>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</si>
  <si>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</si>
  <si>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</si>
  <si>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</si>
  <si>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</si>
  <si>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</si>
  <si>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</si>
  <si>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</si>
  <si>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</si>
  <si>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</si>
  <si>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</si>
  <si>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</si>
  <si>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</si>
  <si>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</si>
  <si>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</si>
  <si>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</si>
  <si>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</si>
  <si>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</si>
  <si>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</si>
  <si>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</si>
  <si>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</si>
  <si>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</si>
  <si>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</si>
  <si>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</si>
  <si>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</si>
  <si>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</si>
  <si>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</si>
  <si>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</si>
  <si>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</si>
  <si>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</si>
  <si>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</si>
  <si>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</si>
  <si>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</si>
  <si>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</si>
  <si>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</si>
  <si>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</si>
  <si>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</si>
  <si>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</si>
  <si>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</si>
  <si>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</si>
  <si>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</si>
  <si>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</si>
  <si>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</si>
  <si>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</si>
  <si>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</si>
  <si>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</si>
  <si>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</si>
  <si>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</si>
  <si>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</si>
  <si>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</si>
  <si>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</si>
  <si>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</si>
  <si>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</si>
  <si>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</si>
  <si>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</si>
  <si>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</si>
  <si>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</si>
  <si>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</si>
  <si>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</si>
  <si>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</si>
  <si>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</si>
  <si>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</si>
  <si>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</si>
  <si>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</si>
  <si>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</si>
  <si>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</si>
  <si>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</si>
  <si>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</si>
  <si>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</si>
  <si>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</si>
  <si>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</si>
  <si>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</si>
  <si>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</si>
  <si>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</si>
  <si>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</si>
  <si>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</si>
  <si>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</si>
  <si>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</si>
  <si>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</si>
  <si>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</si>
  <si>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</si>
  <si>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</si>
  <si>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</si>
  <si>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</si>
  <si>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</si>
  <si>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</si>
  <si>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</si>
  <si>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</si>
  <si>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</si>
  <si>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</si>
  <si>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</si>
  <si>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</si>
  <si>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</si>
  <si>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</si>
  <si>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</si>
  <si>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</si>
  <si>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</si>
  <si>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</si>
  <si>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</si>
  <si>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</si>
  <si>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</si>
  <si>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</si>
  <si>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</si>
  <si>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</si>
  <si>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</si>
  <si>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</si>
  <si>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</si>
  <si>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</si>
  <si>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</si>
  <si>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</si>
  <si>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</si>
  <si>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</si>
  <si>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</si>
  <si>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</si>
  <si>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</si>
  <si>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</si>
  <si>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</si>
  <si>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</si>
  <si>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</si>
  <si>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</si>
  <si>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</si>
  <si>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</si>
  <si>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</si>
  <si>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</si>
  <si>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</si>
  <si>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</si>
  <si>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</si>
  <si>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</si>
  <si>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</si>
  <si>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</si>
  <si>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</si>
  <si>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</si>
  <si>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</si>
  <si>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</si>
  <si>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</si>
  <si>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</si>
  <si>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</si>
  <si>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</si>
  <si>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</si>
  <si>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</si>
  <si>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</si>
  <si>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</si>
  <si>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</si>
  <si>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</si>
  <si>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</si>
  <si>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</si>
  <si>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</si>
  <si>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</si>
  <si>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</si>
  <si>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</si>
  <si>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</si>
  <si>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</si>
  <si>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</si>
  <si>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</si>
  <si>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</si>
  <si>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</si>
  <si>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</si>
  <si>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</si>
  <si>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</si>
  <si>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</si>
  <si>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</si>
  <si>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</si>
  <si>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</si>
  <si>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</si>
  <si>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</si>
  <si>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</si>
  <si>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</si>
  <si>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</si>
  <si>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</si>
  <si>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</si>
  <si>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</si>
  <si>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</si>
  <si>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</si>
  <si>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</si>
  <si>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</si>
  <si>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</si>
  <si>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</si>
  <si>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</si>
  <si>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</si>
  <si>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</si>
  <si>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</si>
  <si>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</si>
  <si>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</si>
  <si>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</si>
  <si>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</si>
  <si>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</si>
  <si>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</si>
  <si>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</si>
  <si>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</si>
  <si>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</si>
  <si>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</si>
  <si>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</si>
  <si>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</si>
  <si>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</si>
  <si>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</si>
  <si>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</si>
  <si>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</si>
  <si>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</si>
  <si>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</si>
  <si>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</si>
  <si>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</si>
  <si>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</si>
  <si>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</si>
  <si>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</si>
  <si>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</si>
  <si>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</si>
  <si>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</si>
  <si>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</si>
  <si>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</si>
  <si>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</si>
  <si>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</si>
  <si>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</si>
  <si>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</si>
  <si>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</si>
  <si>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</si>
  <si>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</si>
  <si>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</si>
  <si>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</si>
  <si>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</si>
  <si>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</si>
  <si>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</si>
  <si>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</si>
  <si>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</si>
  <si>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</si>
  <si>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</si>
  <si>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</si>
  <si>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</si>
  <si>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</si>
  <si>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</si>
  <si>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</si>
  <si>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</si>
  <si>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</si>
  <si>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</si>
  <si>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</si>
  <si>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</si>
  <si>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</si>
  <si>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</si>
  <si>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</si>
  <si>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</si>
  <si>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</si>
  <si>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</si>
  <si>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</si>
  <si>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</si>
  <si>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</si>
  <si>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</si>
  <si>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</si>
  <si>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</si>
  <si>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</si>
  <si>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</si>
  <si>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</si>
  <si>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</si>
  <si>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</si>
  <si>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</si>
  <si>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</si>
  <si>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</si>
  <si>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</si>
  <si>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</si>
  <si>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</si>
  <si>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</si>
  <si>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</si>
  <si>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</si>
  <si>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</si>
  <si>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</si>
  <si>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</si>
  <si>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</si>
  <si>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</si>
  <si>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</si>
  <si>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</si>
  <si>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</si>
  <si>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</si>
  <si>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</si>
  <si>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</si>
  <si>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</si>
  <si>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</si>
  <si>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</si>
  <si>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</si>
  <si>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</si>
  <si>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</si>
  <si>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</si>
  <si>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</si>
  <si>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</si>
  <si>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</si>
  <si>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</si>
  <si>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</si>
  <si>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</si>
  <si>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</si>
  <si>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</si>
  <si>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</si>
  <si>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</si>
  <si>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</si>
  <si>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</si>
  <si>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</si>
  <si>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</si>
  <si>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</si>
  <si>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</si>
  <si>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</si>
  <si>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</si>
  <si>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</si>
  <si>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</si>
  <si>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</si>
  <si>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</si>
  <si>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</si>
  <si>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</si>
  <si>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</si>
  <si>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</si>
  <si>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</si>
  <si>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</si>
  <si>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</si>
  <si>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</si>
  <si>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</si>
  <si>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</si>
  <si>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</si>
  <si>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</si>
  <si>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</si>
  <si>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</si>
  <si>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</si>
  <si>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</si>
  <si>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</si>
  <si>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</si>
  <si>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</si>
  <si>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</si>
  <si>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</si>
  <si>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</si>
  <si>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</si>
  <si>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</si>
  <si>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</si>
  <si>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</si>
  <si>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</si>
  <si>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</si>
  <si>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</si>
  <si>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</si>
  <si>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</si>
  <si>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</si>
  <si>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</si>
  <si>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</si>
  <si>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</si>
  <si>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</si>
  <si>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</si>
  <si>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</si>
  <si>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</si>
  <si>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</si>
  <si>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</si>
  <si>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</si>
  <si>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</si>
  <si>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</si>
  <si>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</si>
  <si>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</si>
  <si>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</si>
  <si>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</si>
  <si>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</si>
  <si>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</si>
  <si>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</si>
  <si>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</si>
  <si>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</si>
  <si>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</si>
  <si>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</si>
  <si>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</si>
  <si>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</si>
  <si>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</si>
  <si>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</si>
  <si>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</si>
  <si>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</si>
  <si>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</si>
  <si>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</si>
  <si>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</si>
  <si>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</si>
  <si>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</si>
  <si>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</si>
  <si>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</si>
  <si>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</si>
  <si>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</si>
  <si>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</si>
  <si>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</si>
  <si>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</si>
  <si>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</si>
  <si>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</si>
  <si>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</si>
  <si>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</si>
  <si>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</si>
  <si>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</si>
  <si>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</si>
  <si>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</si>
  <si>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</si>
  <si>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</si>
  <si>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</si>
  <si>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</si>
  <si>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</si>
  <si>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</si>
  <si>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</si>
  <si>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</si>
  <si>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</si>
  <si>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</si>
  <si>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</si>
  <si>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</si>
  <si>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</si>
  <si>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</si>
  <si>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</si>
  <si>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</si>
  <si>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</si>
  <si>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</si>
  <si>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</si>
  <si>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</si>
  <si>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</si>
  <si>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</si>
  <si>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</si>
  <si>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</si>
  <si>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</si>
  <si>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</si>
  <si>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</si>
  <si>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</si>
  <si>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</si>
  <si>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</si>
  <si>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</si>
  <si>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</si>
  <si>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</si>
  <si>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</si>
  <si>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</si>
  <si>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</si>
  <si>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</si>
  <si>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</si>
  <si>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</si>
  <si>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</si>
  <si>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</si>
  <si>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</si>
  <si>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</si>
  <si>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</si>
  <si>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</si>
  <si>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</si>
  <si>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</si>
  <si>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</si>
  <si>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</si>
  <si>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</si>
  <si>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</si>
  <si>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</si>
  <si>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</si>
  <si>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</si>
  <si>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</si>
  <si>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</si>
  <si>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</si>
  <si>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</si>
  <si>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</si>
  <si>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</si>
  <si>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</si>
  <si>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</si>
  <si>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</si>
  <si>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</si>
  <si>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</si>
  <si>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</si>
  <si>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</si>
  <si>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</si>
  <si>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</si>
  <si>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</si>
  <si>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</si>
  <si>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</si>
  <si>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</si>
  <si>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</si>
  <si>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</si>
  <si>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</si>
  <si>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</si>
  <si>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</si>
  <si>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</si>
  <si>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</si>
  <si>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</si>
  <si>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</si>
  <si>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</si>
  <si>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</si>
  <si>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</si>
  <si>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</si>
  <si>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</si>
  <si>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</si>
  <si>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</si>
  <si>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</si>
  <si>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</si>
  <si>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</si>
  <si>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</si>
  <si>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</si>
  <si>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</si>
  <si>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</si>
  <si>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</si>
  <si>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</si>
  <si>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</si>
  <si>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</si>
  <si>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</si>
  <si>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</si>
  <si>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</si>
  <si>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</si>
  <si>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</si>
  <si>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</si>
  <si>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</si>
  <si>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</si>
  <si>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</si>
  <si>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</si>
  <si>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</si>
  <si>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</si>
  <si>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</si>
  <si>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</si>
  <si>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</si>
  <si>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</si>
  <si>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</si>
  <si>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</si>
  <si>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</si>
  <si>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</si>
  <si>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</si>
  <si>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</si>
  <si>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</si>
  <si>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</si>
  <si>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</si>
  <si>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</si>
  <si>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</si>
  <si>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</si>
  <si>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</si>
  <si>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</si>
  <si>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</si>
  <si>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</si>
  <si>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</si>
  <si>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</si>
  <si>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</si>
  <si>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</si>
  <si>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</si>
  <si>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</si>
  <si>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</si>
  <si>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</si>
  <si>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</si>
  <si>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</si>
  <si>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</si>
  <si>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</si>
  <si>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</si>
  <si>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</si>
  <si>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</si>
  <si>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</si>
  <si>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</si>
  <si>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</si>
  <si>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</si>
  <si>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</si>
  <si>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</si>
  <si>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</si>
  <si>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</si>
  <si>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</si>
  <si>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</si>
  <si>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</si>
  <si>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</si>
  <si>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</si>
  <si>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</si>
  <si>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</si>
  <si>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</si>
  <si>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</si>
  <si>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</si>
  <si>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</si>
  <si>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</si>
  <si>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</si>
  <si>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</si>
  <si>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</si>
  <si>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</si>
  <si>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</si>
  <si>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</si>
  <si>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</si>
  <si>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</si>
  <si>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</si>
  <si>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</si>
  <si>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</si>
  <si>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</si>
  <si>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</si>
  <si>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</si>
  <si>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</si>
  <si>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</si>
  <si>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</si>
  <si>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</si>
  <si>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</si>
  <si>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</si>
  <si>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</si>
  <si>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</si>
  <si>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</si>
  <si>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</si>
  <si>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</si>
  <si>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</si>
  <si>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</si>
  <si>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</si>
  <si>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</si>
  <si>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</si>
  <si>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</si>
  <si>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</si>
  <si>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</si>
  <si>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</si>
  <si>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</si>
  <si>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</si>
  <si>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</si>
  <si>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</si>
  <si>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</si>
  <si>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</si>
  <si>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</si>
  <si>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</si>
  <si>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</si>
  <si>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</si>
  <si>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</si>
  <si>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</si>
  <si>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</si>
  <si>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</si>
  <si>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</si>
  <si>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</si>
  <si>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</si>
  <si>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</si>
  <si>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</si>
  <si>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</si>
  <si>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</si>
  <si>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</si>
  <si>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</si>
  <si>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</si>
  <si>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</si>
  <si>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</si>
  <si>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</si>
  <si>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</si>
  <si>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</si>
  <si>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</si>
  <si>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</si>
  <si>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</si>
  <si>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</si>
  <si>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</si>
  <si>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</si>
  <si>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</si>
  <si>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</si>
  <si>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</si>
  <si>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</si>
  <si>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</si>
  <si>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</si>
  <si>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</si>
  <si>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</si>
  <si>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</si>
  <si>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</si>
  <si>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</si>
  <si>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</si>
  <si>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</si>
  <si>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</si>
  <si>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</si>
  <si>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</si>
  <si>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</si>
  <si>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</si>
  <si>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</si>
  <si>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</si>
  <si>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</si>
  <si>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</si>
  <si>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</si>
  <si>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</si>
  <si>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</si>
  <si>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</si>
  <si>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</si>
  <si>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</si>
  <si>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</si>
  <si>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</si>
  <si>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</si>
  <si>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</si>
  <si>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</si>
  <si>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</si>
  <si>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</si>
  <si>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</si>
  <si>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</si>
  <si>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</si>
  <si>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</si>
  <si>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</si>
  <si>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</si>
  <si>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</si>
  <si>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</si>
  <si>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</si>
  <si>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</si>
  <si>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</si>
  <si>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</si>
  <si>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</si>
  <si>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</si>
  <si>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</si>
  <si>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</si>
  <si>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</si>
  <si>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</si>
  <si>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</si>
  <si>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</si>
  <si>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</si>
  <si>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</si>
  <si>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</si>
  <si>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</si>
  <si>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</si>
  <si>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</si>
  <si>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</si>
  <si>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</si>
  <si>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</si>
  <si>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</si>
  <si>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</si>
  <si>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</si>
  <si>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</si>
  <si>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</si>
  <si>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</si>
  <si>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</si>
  <si>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</si>
  <si>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</si>
  <si>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</si>
  <si>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</si>
  <si>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</si>
  <si>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</si>
  <si>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</si>
  <si>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</si>
  <si>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</si>
  <si>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</si>
  <si>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</si>
  <si>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</si>
  <si>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</si>
  <si>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</si>
  <si>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</si>
  <si>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</si>
  <si>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</si>
  <si>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</si>
  <si>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</si>
  <si>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</si>
  <si>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</si>
  <si>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</si>
  <si>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</si>
  <si>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</si>
  <si>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</si>
  <si>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</si>
  <si>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</si>
  <si>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</si>
  <si>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</si>
  <si>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</si>
  <si>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</si>
  <si>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</si>
  <si>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</si>
  <si>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</si>
  <si>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</si>
  <si>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</si>
  <si>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</si>
  <si>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</si>
  <si>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</si>
  <si>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</si>
  <si>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</si>
  <si>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</si>
  <si>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</si>
  <si>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</si>
  <si>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</si>
  <si>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</si>
  <si>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</si>
  <si>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</si>
  <si>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</si>
  <si>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</si>
  <si>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</si>
  <si>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</si>
  <si>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</si>
  <si>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</si>
  <si>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</si>
  <si>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</si>
  <si>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</si>
  <si>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</si>
  <si>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</si>
  <si>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</si>
  <si>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</si>
  <si>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</si>
  <si>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</si>
  <si>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</si>
  <si>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</si>
  <si>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</si>
  <si>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</si>
  <si>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</si>
  <si>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</si>
  <si>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</si>
  <si>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</si>
  <si>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</si>
  <si>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</si>
  <si>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</si>
  <si>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</si>
  <si>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</si>
  <si>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</si>
  <si>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</si>
  <si>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</si>
  <si>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</si>
  <si>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</si>
  <si>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</si>
  <si>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</si>
  <si>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</si>
  <si>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</si>
  <si>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</si>
  <si>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</si>
  <si>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</si>
  <si>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</si>
  <si>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</si>
  <si>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</si>
  <si>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</si>
  <si>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</si>
  <si>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</si>
  <si>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</si>
  <si>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</si>
  <si>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</si>
  <si>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</si>
  <si>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</si>
  <si>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</si>
  <si>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</si>
  <si>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</si>
  <si>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</si>
  <si>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</si>
  <si>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</si>
  <si>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</si>
  <si>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</si>
  <si>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</si>
  <si>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</si>
  <si>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</si>
  <si>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</si>
  <si>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</si>
  <si>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</si>
  <si>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</si>
  <si>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</si>
  <si>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</si>
  <si>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</si>
  <si>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</si>
  <si>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</si>
  <si>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</si>
  <si>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</si>
  <si>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</si>
  <si>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</si>
  <si>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</si>
  <si>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</si>
  <si>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</si>
  <si>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</si>
  <si>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</si>
  <si>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</si>
  <si>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</si>
  <si>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</si>
  <si>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</si>
  <si>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</si>
  <si>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</si>
  <si>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</si>
  <si>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</si>
  <si>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</si>
  <si>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</si>
  <si>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</si>
  <si>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</si>
  <si>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</si>
  <si>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</si>
  <si>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</si>
  <si>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</si>
  <si>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</si>
  <si>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</si>
  <si>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</si>
  <si>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</si>
  <si>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</si>
  <si>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</si>
  <si>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</si>
  <si>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</si>
  <si>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</si>
  <si>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</si>
  <si>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</si>
  <si>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</si>
  <si>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</si>
  <si>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</si>
  <si>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</si>
  <si>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</si>
  <si>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</si>
  <si>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</si>
  <si>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</si>
  <si>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</si>
  <si>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</si>
  <si>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</si>
  <si>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</si>
  <si>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</si>
  <si>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</si>
  <si>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</si>
  <si>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</si>
  <si>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</si>
  <si>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</si>
  <si>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</si>
  <si>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</si>
  <si>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</si>
  <si>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</si>
  <si>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</si>
  <si>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</si>
  <si>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</si>
  <si>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</si>
  <si>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</si>
  <si>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</si>
  <si>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</si>
  <si>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</si>
  <si>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</si>
  <si>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</si>
  <si>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</si>
  <si>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</si>
  <si>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</si>
  <si>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</si>
  <si>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</si>
  <si>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</si>
  <si>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</si>
  <si>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</si>
  <si>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</si>
  <si>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</si>
  <si>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</si>
  <si>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</si>
  <si>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</si>
  <si>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</si>
  <si>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</si>
  <si>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</si>
  <si>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</si>
  <si>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</si>
  <si>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</si>
  <si>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</si>
  <si>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</si>
  <si>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</si>
  <si>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</si>
  <si>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</si>
  <si>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</si>
  <si>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</si>
  <si>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</si>
  <si>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</si>
  <si>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</si>
  <si>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</si>
  <si>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</si>
  <si>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</si>
  <si>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</si>
  <si>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</si>
  <si>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</si>
  <si>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</si>
  <si>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</si>
  <si>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</si>
  <si>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</si>
  <si>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</si>
  <si>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</si>
  <si>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</si>
  <si>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</si>
  <si>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</si>
  <si>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</si>
  <si>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</si>
  <si>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</si>
  <si>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</si>
  <si>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</si>
  <si>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</si>
  <si>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</si>
  <si>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</si>
  <si>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</si>
  <si>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</si>
  <si>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</si>
  <si>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</si>
  <si>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</si>
  <si>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</si>
  <si>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</si>
  <si>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</si>
  <si>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</si>
  <si>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</si>
  <si>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</si>
  <si>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</si>
  <si>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</si>
  <si>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</si>
  <si>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</si>
  <si>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</si>
  <si>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</si>
  <si>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</si>
  <si>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</si>
  <si>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</si>
  <si>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</si>
  <si>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</si>
  <si>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</si>
  <si>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</si>
  <si>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</si>
  <si>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</si>
  <si>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</si>
  <si>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</si>
  <si>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</si>
  <si>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</si>
  <si>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</si>
  <si>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</si>
  <si>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</si>
  <si>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</si>
  <si>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</si>
  <si>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</si>
  <si>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</si>
  <si>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</si>
  <si>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</si>
  <si>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</si>
  <si>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</si>
  <si>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</si>
  <si>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</si>
  <si>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</si>
  <si>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</si>
  <si>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</si>
  <si>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</si>
  <si>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</si>
  <si>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</si>
  <si>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</si>
  <si>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</si>
  <si>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</si>
  <si>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</si>
  <si>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</si>
  <si>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</si>
  <si>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</si>
  <si>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</si>
  <si>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</si>
  <si>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</si>
  <si>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</si>
  <si>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</si>
  <si>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</si>
  <si>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</si>
  <si>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</si>
  <si>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</si>
  <si>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</si>
  <si>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</si>
  <si>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</si>
  <si>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</si>
  <si>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</si>
  <si>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</si>
  <si>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</si>
  <si>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</si>
  <si>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</si>
  <si>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</si>
  <si>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</si>
  <si>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</si>
  <si>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</si>
  <si>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</si>
  <si>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</si>
  <si>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</si>
  <si>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</si>
  <si>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</si>
  <si>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</si>
  <si>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</si>
  <si>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</si>
  <si>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</si>
  <si>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</si>
  <si>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</si>
  <si>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</si>
  <si>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</si>
  <si>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</si>
  <si>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</si>
  <si>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</si>
  <si>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</si>
  <si>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</si>
  <si>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</si>
  <si>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</si>
  <si>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</si>
  <si>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</si>
  <si>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</si>
  <si>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</si>
  <si>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</si>
  <si>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</si>
  <si>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</si>
  <si>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</si>
  <si>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</si>
  <si>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</si>
  <si>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</si>
  <si>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</si>
  <si>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</si>
  <si>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</si>
  <si>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</si>
  <si>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</si>
  <si>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</si>
  <si>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</si>
  <si>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</si>
  <si>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</si>
  <si>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</si>
  <si>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</si>
  <si>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</si>
  <si>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</si>
  <si>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</si>
  <si>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</si>
  <si>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</si>
  <si>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</si>
  <si>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</si>
  <si>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</si>
  <si>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</si>
  <si>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</si>
  <si>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</si>
  <si>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</si>
  <si>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</si>
  <si>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</si>
  <si>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</si>
  <si>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</si>
  <si>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</si>
  <si>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</si>
  <si>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</si>
  <si>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</si>
  <si>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</si>
  <si>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</si>
  <si>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</si>
  <si>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</si>
  <si>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</si>
  <si>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</si>
  <si>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</si>
  <si>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</si>
  <si>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</si>
  <si>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</si>
  <si>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</si>
  <si>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</si>
  <si>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</si>
  <si>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</si>
  <si>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</si>
  <si>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</si>
  <si>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</si>
  <si>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</si>
  <si>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</si>
  <si>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</si>
  <si>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</si>
  <si>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</si>
  <si>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</si>
  <si>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</si>
  <si>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</si>
  <si>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</si>
  <si>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</si>
  <si>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</si>
  <si>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</si>
  <si>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</si>
  <si>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</si>
  <si>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</si>
  <si>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</si>
  <si>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</si>
  <si>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</si>
  <si>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</si>
  <si>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</si>
  <si>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</si>
  <si>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</si>
  <si>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</si>
  <si>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</si>
  <si>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</si>
  <si>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</si>
  <si>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</si>
  <si>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</si>
  <si>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</si>
  <si>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</si>
  <si>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</si>
  <si>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</si>
  <si>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</si>
  <si>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</si>
  <si>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</si>
  <si>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</si>
  <si>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</si>
  <si>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</si>
  <si>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</si>
  <si>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</si>
  <si>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</si>
  <si>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</si>
  <si>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</si>
  <si>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</si>
  <si>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</si>
  <si>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</si>
  <si>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</si>
  <si>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</si>
  <si>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</si>
  <si>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</si>
  <si>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</si>
  <si>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</si>
  <si>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</si>
  <si>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</si>
  <si>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</si>
  <si>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</si>
  <si>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</si>
  <si>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</si>
  <si>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</si>
  <si>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</si>
  <si>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</si>
  <si>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</si>
  <si>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</si>
  <si>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</si>
  <si>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</si>
  <si>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</si>
  <si>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</si>
  <si>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</si>
  <si>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</si>
  <si>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</si>
  <si>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</si>
  <si>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</si>
  <si>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</si>
  <si>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</si>
  <si>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</si>
  <si>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</si>
  <si>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</si>
  <si>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</si>
  <si>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</si>
  <si>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</si>
  <si>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</si>
  <si>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</si>
  <si>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</si>
  <si>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</si>
  <si>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</si>
  <si>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</si>
  <si>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</si>
  <si>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</si>
  <si>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</si>
  <si>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</si>
  <si>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</si>
  <si>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</si>
  <si>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</si>
  <si>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</si>
  <si>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</si>
  <si>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</si>
  <si>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</si>
  <si>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</si>
  <si>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</si>
  <si>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</si>
  <si>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</si>
  <si>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</si>
  <si>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</si>
  <si>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</si>
  <si>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</si>
  <si>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</si>
  <si>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</si>
  <si>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</si>
  <si>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</si>
  <si>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</si>
  <si>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</si>
  <si>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</si>
  <si>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</si>
  <si>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</si>
  <si>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</si>
  <si>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</si>
  <si>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</si>
  <si>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</si>
  <si>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</si>
  <si>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</si>
  <si>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</si>
  <si>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</si>
  <si>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</si>
  <si>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</si>
  <si>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</si>
  <si>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</si>
  <si>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</si>
  <si>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</si>
  <si>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</si>
  <si>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</si>
  <si>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</si>
  <si>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</si>
  <si>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</si>
  <si>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</si>
  <si>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</si>
  <si>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</si>
  <si>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</si>
  <si>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</si>
  <si>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</si>
  <si>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</si>
  <si>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</si>
  <si>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</si>
  <si>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</si>
  <si>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</si>
  <si>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</si>
  <si>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</si>
  <si>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</si>
  <si>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</si>
  <si>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</si>
  <si>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</si>
  <si>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</si>
  <si>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</si>
  <si>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</si>
  <si>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</si>
  <si>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</si>
  <si>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</si>
  <si>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</si>
  <si>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</si>
  <si>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</si>
  <si>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</si>
  <si>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</si>
  <si>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</si>
  <si>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</si>
  <si>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</si>
  <si>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</si>
  <si>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</si>
  <si>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</si>
  <si>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</si>
  <si>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</si>
  <si>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</si>
  <si>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</si>
  <si>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</si>
  <si>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</si>
  <si>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</si>
  <si>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</si>
  <si>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</si>
  <si>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</si>
  <si>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</si>
  <si>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</si>
  <si>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</si>
  <si>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</si>
  <si>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</si>
  <si>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</si>
  <si>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</si>
  <si>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</si>
  <si>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</si>
  <si>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</si>
  <si>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</si>
  <si>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</si>
  <si>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</si>
  <si>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</si>
  <si>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</si>
  <si>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</si>
  <si>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</si>
  <si>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</si>
  <si>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</si>
  <si>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</si>
  <si>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</si>
  <si>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</si>
  <si>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</si>
  <si>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</si>
  <si>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</si>
  <si>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</si>
  <si>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</si>
  <si>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</si>
  <si>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</si>
  <si>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</si>
  <si>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</si>
  <si>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</si>
  <si>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</si>
  <si>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</si>
  <si>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</si>
  <si>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</si>
  <si>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</si>
  <si>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</si>
  <si>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</si>
  <si>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</si>
  <si>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</si>
  <si>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</si>
  <si>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</si>
  <si>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</si>
  <si>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</si>
  <si>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</si>
  <si>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</si>
  <si>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</si>
  <si>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</si>
  <si>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</si>
  <si>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</si>
  <si>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</si>
  <si>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</si>
  <si>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</si>
  <si>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</si>
  <si>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</si>
  <si>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</si>
  <si>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</si>
  <si>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</si>
  <si>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</si>
  <si>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</si>
  <si>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</si>
  <si>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</si>
  <si>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</si>
  <si>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</si>
  <si>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</si>
  <si>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</si>
  <si>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</si>
  <si>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</si>
  <si>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</si>
  <si>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</si>
  <si>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</si>
  <si>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</si>
  <si>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</si>
  <si>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</si>
  <si>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</si>
  <si>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</si>
  <si>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</si>
  <si>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</si>
  <si>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</si>
  <si>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</si>
  <si>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</si>
  <si>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</si>
  <si>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</si>
  <si>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</si>
  <si>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</si>
  <si>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</si>
  <si>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</si>
  <si>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</si>
  <si>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</si>
  <si>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</si>
  <si>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</si>
  <si>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</si>
  <si>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</si>
  <si>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</si>
  <si>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</si>
  <si>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</si>
  <si>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</si>
  <si>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</si>
  <si>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</si>
  <si>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</si>
  <si>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</si>
  <si>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</si>
  <si>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</si>
  <si>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</si>
  <si>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</si>
  <si>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</si>
  <si>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</si>
  <si>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</si>
  <si>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</si>
  <si>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</si>
  <si>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</si>
  <si>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</si>
  <si>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</si>
  <si>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</si>
  <si>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</si>
  <si>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</si>
  <si>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</si>
  <si>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</si>
  <si>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</si>
  <si>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</si>
  <si>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</si>
  <si>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</si>
  <si>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</si>
  <si>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</si>
  <si>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</si>
  <si>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</si>
  <si>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</si>
  <si>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</si>
  <si>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</si>
  <si>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</si>
  <si>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</si>
  <si>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</si>
  <si>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</si>
  <si>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</si>
  <si>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</si>
  <si>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</si>
  <si>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</si>
  <si>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</si>
  <si>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</si>
  <si>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</si>
  <si>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</si>
  <si>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</si>
  <si>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</si>
  <si>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</si>
  <si>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</si>
  <si>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</si>
  <si>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</si>
  <si>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</si>
  <si>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</si>
  <si>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</si>
  <si>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</si>
  <si>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</si>
  <si>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</si>
  <si>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</si>
  <si>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</si>
  <si>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</si>
  <si>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</si>
  <si>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</si>
  <si>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</si>
  <si>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</si>
  <si>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</si>
  <si>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</si>
  <si>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</si>
  <si>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</si>
  <si>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</si>
  <si>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</si>
  <si>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</si>
  <si>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</si>
  <si>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</si>
  <si>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</si>
  <si>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</si>
  <si>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</si>
  <si>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</si>
  <si>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</si>
  <si>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</si>
  <si>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</si>
  <si>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</si>
  <si>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</si>
  <si>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</si>
  <si>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</si>
  <si>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</si>
  <si>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</si>
  <si>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</si>
  <si>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</si>
  <si>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</si>
  <si>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</si>
  <si>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</si>
  <si>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</si>
  <si>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</si>
  <si>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</si>
  <si>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</si>
  <si>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</si>
  <si>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</si>
  <si>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</si>
  <si>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</si>
  <si>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</si>
  <si>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</si>
  <si>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</si>
  <si>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</si>
  <si>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</si>
  <si>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</si>
  <si>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</si>
  <si>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</si>
  <si>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</si>
  <si>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</si>
  <si>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</si>
  <si>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</si>
  <si>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</si>
  <si>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</si>
  <si>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</si>
  <si>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</si>
  <si>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</si>
  <si>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</si>
  <si>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</si>
  <si>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</si>
  <si>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</si>
  <si>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</si>
  <si>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</si>
  <si>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</si>
  <si>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</si>
  <si>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</si>
  <si>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</si>
  <si>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</si>
  <si>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</si>
  <si>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</si>
  <si>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</si>
  <si>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</si>
  <si>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</si>
  <si>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</si>
  <si>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</si>
  <si>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</si>
  <si>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</si>
  <si>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</si>
  <si>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</si>
  <si>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</si>
  <si>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</si>
  <si>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</si>
  <si>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</si>
  <si>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</si>
  <si>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</si>
  <si>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</si>
  <si>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</si>
  <si>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</si>
  <si>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</si>
  <si>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</si>
  <si>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</si>
  <si>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</si>
  <si>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</si>
  <si>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</si>
  <si>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</si>
  <si>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</si>
  <si>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</si>
  <si>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</si>
  <si>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</si>
  <si>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</si>
  <si>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</si>
  <si>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</si>
  <si>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</si>
  <si>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</si>
  <si>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</si>
  <si>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</si>
  <si>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</si>
  <si>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</si>
  <si>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</si>
  <si>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</si>
  <si>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</si>
  <si>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</si>
  <si>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</si>
  <si>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</si>
  <si>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</si>
  <si>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</si>
  <si>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</si>
  <si>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</si>
  <si>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</si>
  <si>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</si>
  <si>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</si>
  <si>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</si>
  <si>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</si>
  <si>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</si>
  <si>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</si>
  <si>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</si>
  <si>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</si>
  <si>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</si>
  <si>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</si>
  <si>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</si>
  <si>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</si>
  <si>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</si>
  <si>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</si>
  <si>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</si>
  <si>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</si>
  <si>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</si>
  <si>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</si>
  <si>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</si>
  <si>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</si>
  <si>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</si>
  <si>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</si>
  <si>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</si>
  <si>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</si>
  <si>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</si>
  <si>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</si>
  <si>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</si>
  <si>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</si>
  <si>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</si>
  <si>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</si>
  <si>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</si>
  <si>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</si>
  <si>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</si>
  <si>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</si>
  <si>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</si>
  <si>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</si>
  <si>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</si>
  <si>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</si>
  <si>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</si>
  <si>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</si>
  <si>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</si>
  <si>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</si>
  <si>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</si>
  <si>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</si>
  <si>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</si>
  <si>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</si>
  <si>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</si>
  <si>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</si>
  <si>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</si>
  <si>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</si>
  <si>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</si>
  <si>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</si>
  <si>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</si>
  <si>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</si>
  <si>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</si>
  <si>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</si>
  <si>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</si>
  <si>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</si>
  <si>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</si>
  <si>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</si>
  <si>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</si>
  <si>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</si>
  <si>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</si>
  <si>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</si>
  <si>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</si>
  <si>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</si>
  <si>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</si>
  <si>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</si>
  <si>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</si>
  <si>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</si>
  <si>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</si>
  <si>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</si>
  <si>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</si>
  <si>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</si>
  <si>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</si>
  <si>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</si>
  <si>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</si>
  <si>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</si>
  <si>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</si>
  <si>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</si>
  <si>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</si>
  <si>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</si>
  <si>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</si>
  <si>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</si>
  <si>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</si>
  <si>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</si>
  <si>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</si>
  <si>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</si>
  <si>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</si>
  <si>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</si>
  <si>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</si>
  <si>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</si>
  <si>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</si>
  <si>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</si>
  <si>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</si>
  <si>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</si>
  <si>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</si>
  <si>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</si>
  <si>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</si>
  <si>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</si>
  <si>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</si>
  <si>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</si>
  <si>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</si>
  <si>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</si>
  <si>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</si>
  <si>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</si>
  <si>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</si>
  <si>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</si>
  <si>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</si>
  <si>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</si>
  <si>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</si>
  <si>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</si>
  <si>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</si>
  <si>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</si>
  <si>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</si>
  <si>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</si>
  <si>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</si>
  <si>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</si>
  <si>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</si>
  <si>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</si>
  <si>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</si>
  <si>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</si>
  <si>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</si>
  <si>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</si>
  <si>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</si>
  <si>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</si>
  <si>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</si>
  <si>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</si>
  <si>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</si>
  <si>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</si>
  <si>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</si>
  <si>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</si>
  <si>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</si>
  <si>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</si>
  <si>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</si>
  <si>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</si>
  <si>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</si>
  <si>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</si>
  <si>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</si>
  <si>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</si>
  <si>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</si>
  <si>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</si>
  <si>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</si>
  <si>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</si>
  <si>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</si>
  <si>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</si>
  <si>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</si>
  <si>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</si>
  <si>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</si>
  <si>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</si>
  <si>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</si>
  <si>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</si>
  <si>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</si>
  <si>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</si>
  <si>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</si>
  <si>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</si>
  <si>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</si>
  <si>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</si>
  <si>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</si>
  <si>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</si>
  <si>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</si>
  <si>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</si>
  <si>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</si>
  <si>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</si>
  <si>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</si>
  <si>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</si>
  <si>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</si>
  <si>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</si>
  <si>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</si>
  <si>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</si>
  <si>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</si>
  <si>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</si>
  <si>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</si>
  <si>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</si>
  <si>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</si>
  <si>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</si>
  <si>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</si>
  <si>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</si>
  <si>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</si>
  <si>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</si>
  <si>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</si>
  <si>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</si>
  <si>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</si>
  <si>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</si>
  <si>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</si>
  <si>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</si>
  <si>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</si>
  <si>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</si>
  <si>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</si>
  <si>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</si>
  <si>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</si>
  <si>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</si>
  <si>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</si>
  <si>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</si>
  <si>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</si>
  <si>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</si>
  <si>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</si>
  <si>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</si>
  <si>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</si>
  <si>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</si>
  <si>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</si>
  <si>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</si>
  <si>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</si>
  <si>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</si>
  <si>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</si>
  <si>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</si>
  <si>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</si>
  <si>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</si>
  <si>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</si>
  <si>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</si>
  <si>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</si>
  <si>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</si>
  <si>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</si>
  <si>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</si>
  <si>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</si>
  <si>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</si>
  <si>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</si>
  <si>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</si>
  <si>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</si>
  <si>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</si>
  <si>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</si>
  <si>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</si>
  <si>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</si>
  <si>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</si>
  <si>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</si>
  <si>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</si>
  <si>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</si>
  <si>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</si>
  <si>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</si>
  <si>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</si>
  <si>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</si>
  <si>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</si>
  <si>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</si>
  <si>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</si>
  <si>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</si>
  <si>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</si>
  <si>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</si>
  <si>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</si>
  <si>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</si>
  <si>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</si>
  <si>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</si>
  <si>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</si>
  <si>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</si>
  <si>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</si>
  <si>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</si>
  <si>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</si>
  <si>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</si>
  <si>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</si>
  <si>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</si>
  <si>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</si>
  <si>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</si>
  <si>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</si>
  <si>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</si>
  <si>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</si>
  <si>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</si>
  <si>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</si>
  <si>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</si>
  <si>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</si>
  <si>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</si>
  <si>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</si>
  <si>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</si>
  <si>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</si>
  <si>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</si>
  <si>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</si>
  <si>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</si>
  <si>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</si>
  <si>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</si>
  <si>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</si>
  <si>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</si>
  <si>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</si>
  <si>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</si>
  <si>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</si>
  <si>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</si>
  <si>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</si>
  <si>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</si>
  <si>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</si>
  <si>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</si>
  <si>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</si>
  <si>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</si>
  <si>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</si>
  <si>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</si>
  <si>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</si>
  <si>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</si>
  <si>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</si>
  <si>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</si>
  <si>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</si>
  <si>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</si>
  <si>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</si>
  <si>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</si>
  <si>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</si>
  <si>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</si>
  <si>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</si>
  <si>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</si>
  <si>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</si>
  <si>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</si>
  <si>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</si>
  <si>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</si>
  <si>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</si>
  <si>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</si>
  <si>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</si>
  <si>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</si>
  <si>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</si>
  <si>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</si>
  <si>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</si>
  <si>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</si>
  <si>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</si>
  <si>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</si>
  <si>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</si>
  <si>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</si>
  <si>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</si>
  <si>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</si>
  <si>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</si>
  <si>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</si>
  <si>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</si>
  <si>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</si>
  <si>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</si>
  <si>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</si>
  <si>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</si>
  <si>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</si>
  <si>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</si>
  <si>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</si>
  <si>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</si>
  <si>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</si>
  <si>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</si>
  <si>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</si>
  <si>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</si>
  <si>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</si>
  <si>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</si>
  <si>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</si>
  <si>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</si>
  <si>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</si>
  <si>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</si>
  <si>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</si>
  <si>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</si>
  <si>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</si>
  <si>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</si>
  <si>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</si>
  <si>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</si>
  <si>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</si>
  <si>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</si>
  <si>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</si>
  <si>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</si>
  <si>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</si>
  <si>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</si>
  <si>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</si>
  <si>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</si>
  <si>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</si>
  <si>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</si>
  <si>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</si>
  <si>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</si>
  <si>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</si>
  <si>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</si>
  <si>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</si>
  <si>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</si>
  <si>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</si>
  <si>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</si>
  <si>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</si>
  <si>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</si>
  <si>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</si>
  <si>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</si>
  <si>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</si>
  <si>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</si>
  <si>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</si>
  <si>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</si>
  <si>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</si>
  <si>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</si>
  <si>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</si>
  <si>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</si>
  <si>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</si>
  <si>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</si>
  <si>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</si>
  <si>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</si>
  <si>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</si>
  <si>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</si>
  <si>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</si>
  <si>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</si>
  <si>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</si>
  <si>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</si>
  <si>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</si>
  <si>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</si>
  <si>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</si>
  <si>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</si>
  <si>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</si>
  <si>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</si>
  <si>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</si>
  <si>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</si>
  <si>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</si>
  <si>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</si>
  <si>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</si>
  <si>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</si>
  <si>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</si>
  <si>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</si>
  <si>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</si>
  <si>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</si>
  <si>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</si>
  <si>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</si>
  <si>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</si>
  <si>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</si>
  <si>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</si>
  <si>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</si>
  <si>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</si>
  <si>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</si>
  <si>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</si>
  <si>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</si>
  <si>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</si>
  <si>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</si>
  <si>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</si>
  <si>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</si>
  <si>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</si>
  <si>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</si>
  <si>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</si>
  <si>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</si>
  <si>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</si>
  <si>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</si>
  <si>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</si>
  <si>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</si>
  <si>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</si>
  <si>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</si>
  <si>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</si>
  <si>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</si>
  <si>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</si>
  <si>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</si>
  <si>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</si>
  <si>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</si>
  <si>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</si>
  <si>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</si>
  <si>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</si>
  <si>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</si>
  <si>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</si>
  <si>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</si>
  <si>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</si>
  <si>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</si>
  <si>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</si>
  <si>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</si>
  <si>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</si>
  <si>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</si>
  <si>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</si>
  <si>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</si>
  <si>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</si>
  <si>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</si>
  <si>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</si>
  <si>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</si>
  <si>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</si>
  <si>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</si>
  <si>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</si>
  <si>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</si>
  <si>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</si>
  <si>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</si>
  <si>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</si>
  <si>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</si>
  <si>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</si>
  <si>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</si>
  <si>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</si>
  <si>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</si>
  <si>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</si>
  <si>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</si>
  <si>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</si>
  <si>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</si>
  <si>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</si>
  <si>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</si>
  <si>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</si>
  <si>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</si>
  <si>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</si>
  <si>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</si>
  <si>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</si>
  <si>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</si>
  <si>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</si>
  <si>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</si>
  <si>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</si>
  <si>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</si>
  <si>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</si>
  <si>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</si>
  <si>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</si>
  <si>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</si>
  <si>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</si>
  <si>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</si>
  <si>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</si>
  <si>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</si>
  <si>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</si>
  <si>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</si>
  <si>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</si>
  <si>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</si>
  <si>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</si>
  <si>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</si>
  <si>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</si>
  <si>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</si>
  <si>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</si>
  <si>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</si>
  <si>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</si>
  <si>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</si>
  <si>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</si>
  <si>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</si>
  <si>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</si>
  <si>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</si>
  <si>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</si>
  <si>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</si>
  <si>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</si>
  <si>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</si>
  <si>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</si>
  <si>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</si>
  <si>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</si>
  <si>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</si>
  <si>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</si>
  <si>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</si>
  <si>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</si>
  <si>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</si>
  <si>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</si>
  <si>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</si>
  <si>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</si>
  <si>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</si>
  <si>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</si>
  <si>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</si>
  <si>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</si>
  <si>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</si>
  <si>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</si>
  <si>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</si>
  <si>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</si>
  <si>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</si>
  <si>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</si>
  <si>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</si>
  <si>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</si>
  <si>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</si>
  <si>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</si>
  <si>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</si>
  <si>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</si>
  <si>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</si>
  <si>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</si>
  <si>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</si>
  <si>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</si>
  <si>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</si>
  <si>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</si>
  <si>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</si>
  <si>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</si>
  <si>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</si>
  <si>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</si>
  <si>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</si>
  <si>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</si>
  <si>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</si>
  <si>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</si>
  <si>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</si>
  <si>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</si>
  <si>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</si>
  <si>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</si>
  <si>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</si>
  <si>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</si>
  <si>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</si>
  <si>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</si>
  <si>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</si>
  <si>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</si>
  <si>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</si>
  <si>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</si>
  <si>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</si>
  <si>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</si>
  <si>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</si>
  <si>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</si>
  <si>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</si>
  <si>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</si>
  <si>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</si>
  <si>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</si>
  <si>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</si>
  <si>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</si>
  <si>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</si>
  <si>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</si>
  <si>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</si>
  <si>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</si>
  <si>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</si>
  <si>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</si>
  <si>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</si>
  <si>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</si>
  <si>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</si>
  <si>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</si>
  <si>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</si>
  <si>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</si>
  <si>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</si>
  <si>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</si>
  <si>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</si>
  <si>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</si>
  <si>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</si>
  <si>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</si>
  <si>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</si>
  <si>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</si>
  <si>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</si>
  <si>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</si>
  <si>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</si>
  <si>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</si>
  <si>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</si>
  <si>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</si>
  <si>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</si>
  <si>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</si>
  <si>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</si>
  <si>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</si>
  <si>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</si>
  <si>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</si>
  <si>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</si>
  <si>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</si>
  <si>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</si>
  <si>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</si>
  <si>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</si>
  <si>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</si>
  <si>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</si>
  <si>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</si>
  <si>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</si>
  <si>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</si>
  <si>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</si>
  <si>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</si>
  <si>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</si>
  <si>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</si>
  <si>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</si>
  <si>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</si>
  <si>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</si>
  <si>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</si>
  <si>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</si>
  <si>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</si>
  <si>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</si>
  <si>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</si>
  <si>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</si>
  <si>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</si>
  <si>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</si>
  <si>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</si>
  <si>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</si>
  <si>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</si>
  <si>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</si>
  <si>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</si>
  <si>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</si>
  <si>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</si>
  <si>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</si>
  <si>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</si>
  <si>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</si>
  <si>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</si>
  <si>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</si>
  <si>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</si>
  <si>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</si>
  <si>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</si>
  <si>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</si>
  <si>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</si>
  <si>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</si>
  <si>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</si>
  <si>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</si>
  <si>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</si>
  <si>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</si>
  <si>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</si>
  <si>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</si>
  <si>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</si>
  <si>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</si>
  <si>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</si>
  <si>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</si>
  <si>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</si>
  <si>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</si>
  <si>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</si>
  <si>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</si>
  <si>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</si>
  <si>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</si>
  <si>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</si>
  <si>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</si>
  <si>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</si>
  <si>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</si>
  <si>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</si>
  <si>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</si>
  <si>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</si>
  <si>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</si>
  <si>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</si>
  <si>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</si>
  <si>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</si>
  <si>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</si>
  <si>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</si>
  <si>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</si>
  <si>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</si>
  <si>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</si>
  <si>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</si>
  <si>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</si>
  <si>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</si>
  <si>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</si>
  <si>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</si>
  <si>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</si>
  <si>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</si>
  <si>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</si>
  <si>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</si>
  <si>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</si>
  <si>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</si>
  <si>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</si>
  <si>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</si>
  <si>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</si>
  <si>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</si>
  <si>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</si>
  <si>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</si>
  <si>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</si>
  <si>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</si>
  <si>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</si>
  <si>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</si>
  <si>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</si>
  <si>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</si>
  <si>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</si>
  <si>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</si>
  <si>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</si>
  <si>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</si>
  <si>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</si>
  <si>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</si>
  <si>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</si>
  <si>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</si>
  <si>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</si>
  <si>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</si>
  <si>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</si>
  <si>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</si>
  <si>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</si>
  <si>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</si>
  <si>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</si>
  <si>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</si>
  <si>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</si>
  <si>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</si>
  <si>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</si>
  <si>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</si>
  <si>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</si>
  <si>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</si>
  <si>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</si>
  <si>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</si>
  <si>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</si>
  <si>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</si>
  <si>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</si>
  <si>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</si>
  <si>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</si>
  <si>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</si>
  <si>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</si>
  <si>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</si>
  <si>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</si>
  <si>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</si>
  <si>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</si>
  <si>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</si>
  <si>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</si>
  <si>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</si>
  <si>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</si>
  <si>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</si>
  <si>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</si>
  <si>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</si>
  <si>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</si>
  <si>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</si>
  <si>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</si>
  <si>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</si>
  <si>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</si>
  <si>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</si>
  <si>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</si>
  <si>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</si>
  <si>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</si>
  <si>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</si>
  <si>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</si>
  <si>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</si>
  <si>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</si>
  <si>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</si>
  <si>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</si>
  <si>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</si>
  <si>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</si>
  <si>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</si>
  <si>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</si>
  <si>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</si>
  <si>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</si>
  <si>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</si>
  <si>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</si>
  <si>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</si>
  <si>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</si>
  <si>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</si>
  <si>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</si>
  <si>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</si>
  <si>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</si>
  <si>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</si>
  <si>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</si>
  <si>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</si>
  <si>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</si>
  <si>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</si>
  <si>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</si>
  <si>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</si>
  <si>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</si>
  <si>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</si>
  <si>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</si>
  <si>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</si>
  <si>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</si>
  <si>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</si>
  <si>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</si>
  <si>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</si>
  <si>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</si>
  <si>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</si>
  <si>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</si>
  <si>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</si>
  <si>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</si>
  <si>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</si>
  <si>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</si>
  <si>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</si>
  <si>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</si>
  <si>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</si>
  <si>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</si>
  <si>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</si>
  <si>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</si>
  <si>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</si>
  <si>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</si>
  <si>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</si>
  <si>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</si>
  <si>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</si>
  <si>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</si>
  <si>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</si>
  <si>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</si>
  <si>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</si>
  <si>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</si>
  <si>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</si>
  <si>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</si>
  <si>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</si>
  <si>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</si>
  <si>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</si>
  <si>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</si>
  <si>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</si>
  <si>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</si>
  <si>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</si>
  <si>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</si>
  <si>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</si>
  <si>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</si>
  <si>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</si>
  <si>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</si>
  <si>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</si>
  <si>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</si>
  <si>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</si>
  <si>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</si>
  <si>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</si>
  <si>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</si>
  <si>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</si>
  <si>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</si>
  <si>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</si>
  <si>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</si>
  <si>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</si>
  <si>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</si>
  <si>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</si>
  <si>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</si>
  <si>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</si>
  <si>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</si>
  <si>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</si>
  <si>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</si>
  <si>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</si>
  <si>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</si>
  <si>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</si>
  <si>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</si>
  <si>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</si>
  <si>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</si>
  <si>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</si>
  <si>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</si>
  <si>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</si>
  <si>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</si>
  <si>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</si>
  <si>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</si>
  <si>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</si>
  <si>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</si>
  <si>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</si>
  <si>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</si>
  <si>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</si>
  <si>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</si>
  <si>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</si>
  <si>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</si>
  <si>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</si>
  <si>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</si>
  <si>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</si>
  <si>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</si>
  <si>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</si>
  <si>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</si>
  <si>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</si>
  <si>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</si>
  <si>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</si>
  <si>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</si>
  <si>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</si>
  <si>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</si>
  <si>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</si>
  <si>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</si>
  <si>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</si>
  <si>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</si>
  <si>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</si>
  <si>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</si>
  <si>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</si>
  <si>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</si>
  <si>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</si>
  <si>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</si>
  <si>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</si>
  <si>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</si>
  <si>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</si>
  <si>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</si>
  <si>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</si>
  <si>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</si>
  <si>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</si>
  <si>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</si>
  <si>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</si>
  <si>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</si>
  <si>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</si>
  <si>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</si>
  <si>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</si>
  <si>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</si>
  <si>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</si>
  <si>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</si>
  <si>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</si>
  <si>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</si>
  <si>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</si>
  <si>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</si>
  <si>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</si>
  <si>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</si>
  <si>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</si>
  <si>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</si>
  <si>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</si>
  <si>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</si>
  <si>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</si>
  <si>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</si>
  <si>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</si>
  <si>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</si>
  <si>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</si>
  <si>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</si>
  <si>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</si>
  <si>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</si>
  <si>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</si>
  <si>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</si>
  <si>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</si>
  <si>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</si>
  <si>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</si>
  <si>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</si>
  <si>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</si>
  <si>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</si>
  <si>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</si>
  <si>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</si>
  <si>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</si>
  <si>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</si>
  <si>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</si>
  <si>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</si>
  <si>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</si>
  <si>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</si>
  <si>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</si>
  <si>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</si>
  <si>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</si>
  <si>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</si>
  <si>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</si>
  <si>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</si>
  <si>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</si>
  <si>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</si>
  <si>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</si>
  <si>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</si>
  <si>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</si>
  <si>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</si>
  <si>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</si>
  <si>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</si>
  <si>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</si>
  <si>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</si>
  <si>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</si>
  <si>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</si>
  <si>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</si>
  <si>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</si>
  <si>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</si>
  <si>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</si>
  <si>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</si>
  <si>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</si>
  <si>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</si>
  <si>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</si>
  <si>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</si>
  <si>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</si>
  <si>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</si>
  <si>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</si>
  <si>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</si>
  <si>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</si>
  <si>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</si>
  <si>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</si>
  <si>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</si>
  <si>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</si>
  <si>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</si>
  <si>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</si>
  <si>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</si>
  <si>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</si>
  <si>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</si>
  <si>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</si>
  <si>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</si>
  <si>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</si>
  <si>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</si>
  <si>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</si>
  <si>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</si>
  <si>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</si>
  <si>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</si>
  <si>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</si>
  <si>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</si>
  <si>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</si>
  <si>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</si>
  <si>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</si>
  <si>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</si>
  <si>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</si>
  <si>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</si>
  <si>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</si>
  <si>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</si>
  <si>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</si>
  <si>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</si>
  <si>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</si>
  <si>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</si>
  <si>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</si>
  <si>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</si>
  <si>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</si>
  <si>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</si>
  <si>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</si>
  <si>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</si>
  <si>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</si>
  <si>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</si>
  <si>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</si>
  <si>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</si>
  <si>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</si>
  <si>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</si>
  <si>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</si>
  <si>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</si>
  <si>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</si>
  <si>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</si>
  <si>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</si>
  <si>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</si>
  <si>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</si>
  <si>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</si>
  <si>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</si>
  <si>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</si>
  <si>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</si>
  <si>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</si>
  <si>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</si>
  <si>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</si>
  <si>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</si>
  <si>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</si>
  <si>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</si>
  <si>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</si>
  <si>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</si>
  <si>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</si>
  <si>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</si>
  <si>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</si>
  <si>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</si>
  <si>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</si>
  <si>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</si>
  <si>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</si>
  <si>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</si>
  <si>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</si>
  <si>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</si>
  <si>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</si>
  <si>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</si>
  <si>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</si>
  <si>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</si>
  <si>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</si>
  <si>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</si>
  <si>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</si>
  <si>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</si>
  <si>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</si>
  <si>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</si>
  <si>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</si>
  <si>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</si>
  <si>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</si>
  <si>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</si>
  <si>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</si>
  <si>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</si>
  <si>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</si>
  <si>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</si>
  <si>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</si>
  <si>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</si>
  <si>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</si>
  <si>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</si>
  <si>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</si>
  <si>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</si>
  <si>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</si>
  <si>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</si>
  <si>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</si>
  <si>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</si>
  <si>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</si>
  <si>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</si>
  <si>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</si>
  <si>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</si>
  <si>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</si>
  <si>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</si>
  <si>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</si>
  <si>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</si>
  <si>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</si>
  <si>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</si>
  <si>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</si>
  <si>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</si>
  <si>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</si>
  <si>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</si>
  <si>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</si>
  <si>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</si>
  <si>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</si>
  <si>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</si>
  <si>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</si>
  <si>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</si>
  <si>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</si>
  <si>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</si>
  <si>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</si>
  <si>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</si>
  <si>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</si>
  <si>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</si>
  <si>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</si>
  <si>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</si>
  <si>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</si>
  <si>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</si>
  <si>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</si>
  <si>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</si>
  <si>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</si>
  <si>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</si>
  <si>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</si>
  <si>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</si>
  <si>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</si>
  <si>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</si>
  <si>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</si>
  <si>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</si>
  <si>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</si>
  <si>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</si>
  <si>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</si>
  <si>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</si>
  <si>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</si>
  <si>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</si>
  <si>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</si>
  <si>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</si>
  <si>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</si>
  <si>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</si>
  <si>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</si>
  <si>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</si>
  <si>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</si>
  <si>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</si>
  <si>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</si>
  <si>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</si>
  <si>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</si>
  <si>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</si>
  <si>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</si>
  <si>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</si>
  <si>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</si>
  <si>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</si>
  <si>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</si>
  <si>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</si>
  <si>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</si>
  <si>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</si>
  <si>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</si>
  <si>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</si>
  <si>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</si>
  <si>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</si>
  <si>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</si>
  <si>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</si>
  <si>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</si>
  <si>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</si>
  <si>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</si>
  <si>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</si>
  <si>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</si>
  <si>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</si>
  <si>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</si>
  <si>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</si>
  <si>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</si>
  <si>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</si>
  <si>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</si>
  <si>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</si>
  <si>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</si>
  <si>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</si>
  <si>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</si>
  <si>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</si>
  <si>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</si>
  <si>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</si>
  <si>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</si>
  <si>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</si>
  <si>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</si>
  <si>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</si>
  <si>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</si>
  <si>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</si>
  <si>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</si>
  <si>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</si>
  <si>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</si>
  <si>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</si>
  <si>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</si>
  <si>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</si>
  <si>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</si>
  <si>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</si>
  <si>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</si>
  <si>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</si>
  <si>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</si>
  <si>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</si>
  <si>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</si>
  <si>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</si>
  <si>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</si>
  <si>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</si>
  <si>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</si>
  <si>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</si>
  <si>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</si>
  <si>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</si>
  <si>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</si>
  <si>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</si>
  <si>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</si>
  <si>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</si>
  <si>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</si>
  <si>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</si>
  <si>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</si>
  <si>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</si>
  <si>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</si>
  <si>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</si>
  <si>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</si>
  <si>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</si>
  <si>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</si>
  <si>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</si>
  <si>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</si>
  <si>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</si>
  <si>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</si>
  <si>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</si>
  <si>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</si>
  <si>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</si>
  <si>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</si>
  <si>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</si>
  <si>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</si>
  <si>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</si>
  <si>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</si>
  <si>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</si>
  <si>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</si>
  <si>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</si>
  <si>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</si>
  <si>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</si>
  <si>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</si>
  <si>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</si>
  <si>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</si>
  <si>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</si>
  <si>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</si>
  <si>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</si>
  <si>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</si>
  <si>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</si>
  <si>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</si>
  <si>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</si>
  <si>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</si>
  <si>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</si>
  <si>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</si>
  <si>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</si>
  <si>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</si>
  <si>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</si>
  <si>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</si>
  <si>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</si>
  <si>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</si>
  <si>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</si>
  <si>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</si>
  <si>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</si>
  <si>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</si>
  <si>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</si>
  <si>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</si>
  <si>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</si>
  <si>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</si>
  <si>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</si>
  <si>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</si>
  <si>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</si>
  <si>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</si>
  <si>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</si>
  <si>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</si>
  <si>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</si>
  <si>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</si>
  <si>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</si>
  <si>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</si>
  <si>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</si>
  <si>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</si>
  <si>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</si>
  <si>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</si>
  <si>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</si>
  <si>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</si>
  <si>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</si>
  <si>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</si>
  <si>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</si>
  <si>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</si>
  <si>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</si>
  <si>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</si>
  <si>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</si>
  <si>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</si>
  <si>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</si>
  <si>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</si>
  <si>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</si>
  <si>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</si>
  <si>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</si>
  <si>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</si>
  <si>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</si>
  <si>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</si>
  <si>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</si>
  <si>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</si>
  <si>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</si>
  <si>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</si>
  <si>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</si>
  <si>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</si>
  <si>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</si>
  <si>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</si>
  <si>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</si>
  <si>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</si>
  <si>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</si>
  <si>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</si>
  <si>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</si>
  <si>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</si>
  <si>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</si>
  <si>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</si>
  <si>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</si>
  <si>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</si>
  <si>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</si>
  <si>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</si>
  <si>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</si>
  <si>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</si>
  <si>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</si>
  <si>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</si>
  <si>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</si>
  <si>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</si>
  <si>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</si>
  <si>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</si>
  <si>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</si>
  <si>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</si>
  <si>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</si>
  <si>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</si>
  <si>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</si>
  <si>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</si>
  <si>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</si>
  <si>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</si>
  <si>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</si>
  <si>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</si>
  <si>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</si>
  <si>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</si>
  <si>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</si>
  <si>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</si>
  <si>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</si>
  <si>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</si>
  <si>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</si>
  <si>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</si>
  <si>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</si>
  <si>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</si>
  <si>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</si>
  <si>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</si>
  <si>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</si>
  <si>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</si>
  <si>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</si>
  <si>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</si>
  <si>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</si>
  <si>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</si>
  <si>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</si>
  <si>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</si>
  <si>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</si>
  <si>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</si>
  <si>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</si>
  <si>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</si>
  <si>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</si>
  <si>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</si>
  <si>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</si>
  <si>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</si>
  <si>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</si>
  <si>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</si>
  <si>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</si>
  <si>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</si>
  <si>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</si>
  <si>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</si>
  <si>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</si>
  <si>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</si>
  <si>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</si>
  <si>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</si>
  <si>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</si>
  <si>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</si>
  <si>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</si>
  <si>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</si>
  <si>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</si>
  <si>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</si>
  <si>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</si>
  <si>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</si>
  <si>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</si>
  <si>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</si>
  <si>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</si>
  <si>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</si>
  <si>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</si>
  <si>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</si>
  <si>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</si>
  <si>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</si>
  <si>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</si>
  <si>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</si>
  <si>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</si>
  <si>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</si>
  <si>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</si>
  <si>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</si>
  <si>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</si>
  <si>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</si>
  <si>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</si>
  <si>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</si>
  <si>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</si>
  <si>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</si>
  <si>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</si>
  <si>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</si>
  <si>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</si>
  <si>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</si>
  <si>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</si>
  <si>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</si>
  <si>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</si>
  <si>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</si>
  <si>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</si>
  <si>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</si>
  <si>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</si>
  <si>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</si>
  <si>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</si>
  <si>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</si>
  <si>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</si>
  <si>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</si>
  <si>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</si>
  <si>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</si>
  <si>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</si>
  <si>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</si>
  <si>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</si>
  <si>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</si>
  <si>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</si>
  <si>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</si>
  <si>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</si>
  <si>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</si>
  <si>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</si>
  <si>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</si>
  <si>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</si>
  <si>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</si>
  <si>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</si>
  <si>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</si>
  <si>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</si>
  <si>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</si>
  <si>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</si>
  <si>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</si>
  <si>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</si>
  <si>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</si>
  <si>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</si>
  <si>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</si>
  <si>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</si>
  <si>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</si>
  <si>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</si>
  <si>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</si>
  <si>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</si>
  <si>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</si>
  <si>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</si>
  <si>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</si>
  <si>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</si>
  <si>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</si>
  <si>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</si>
  <si>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</si>
  <si>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</si>
  <si>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</si>
  <si>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</si>
  <si>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</si>
  <si>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</si>
  <si>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</si>
  <si>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</si>
  <si>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</si>
  <si>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</si>
  <si>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</si>
  <si>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</si>
  <si>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</si>
  <si>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</si>
  <si>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</si>
  <si>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</si>
  <si>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</si>
  <si>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</si>
  <si>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</si>
  <si>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</si>
  <si>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</si>
  <si>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</si>
  <si>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</si>
  <si>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</si>
  <si>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</si>
  <si>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</si>
  <si>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</si>
  <si>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</si>
  <si>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</si>
  <si>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</si>
  <si>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</si>
  <si>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</si>
  <si>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</si>
  <si>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</si>
  <si>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</si>
  <si>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</si>
  <si>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</si>
  <si>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</si>
  <si>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</si>
  <si>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</si>
  <si>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</si>
  <si>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</si>
  <si>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</si>
  <si>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</si>
  <si>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</si>
  <si>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</si>
  <si>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</si>
  <si>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</si>
  <si>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</si>
  <si>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</si>
  <si>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</si>
  <si>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</si>
  <si>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</si>
  <si>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</si>
  <si>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</si>
  <si>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</si>
  <si>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</si>
  <si>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</si>
  <si>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</si>
  <si>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</si>
  <si>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</si>
  <si>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</si>
  <si>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</si>
  <si>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</si>
  <si>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</si>
  <si>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</si>
  <si>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</si>
  <si>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</si>
  <si>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</si>
  <si>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</si>
  <si>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</si>
  <si>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</si>
  <si>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</si>
  <si>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</si>
  <si>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</si>
  <si>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</si>
  <si>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</si>
  <si>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</si>
  <si>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</si>
  <si>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</si>
  <si>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</si>
  <si>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</si>
  <si>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</si>
  <si>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</si>
  <si>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</si>
  <si>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</si>
  <si>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</si>
  <si>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</si>
  <si>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</si>
  <si>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</si>
  <si>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</si>
  <si>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</si>
  <si>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</si>
  <si>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</si>
  <si>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</si>
  <si>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</si>
  <si>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</si>
  <si>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</si>
  <si>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</si>
  <si>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</si>
  <si>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</si>
  <si>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</si>
  <si>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</si>
  <si>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</si>
  <si>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</si>
  <si>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</si>
  <si>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</si>
  <si>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</si>
  <si>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</si>
  <si>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</si>
  <si>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</si>
  <si>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</si>
  <si>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</si>
  <si>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</si>
  <si>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</si>
  <si>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</si>
  <si>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</si>
  <si>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</si>
  <si>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</si>
  <si>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</si>
  <si>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</si>
  <si>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</si>
  <si>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</si>
  <si>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</si>
  <si>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</si>
  <si>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</si>
  <si>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</si>
  <si>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</si>
  <si>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</si>
  <si>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</si>
  <si>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</si>
  <si>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</si>
  <si>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</si>
  <si>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</si>
  <si>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</si>
  <si>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</si>
  <si>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</si>
  <si>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</si>
  <si>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</si>
  <si>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</si>
  <si>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</si>
  <si>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</si>
  <si>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</si>
  <si>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</si>
  <si>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</si>
  <si>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</si>
  <si>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</si>
  <si>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</si>
  <si>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</si>
  <si>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</si>
  <si>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</si>
  <si>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</si>
  <si>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</si>
  <si>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</si>
  <si>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</si>
  <si>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</si>
  <si>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</si>
  <si>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</si>
  <si>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</si>
  <si>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</si>
  <si>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</si>
  <si>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</si>
  <si>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</si>
  <si>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</si>
  <si>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</si>
  <si>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</si>
  <si>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</si>
  <si>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</si>
  <si>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</si>
  <si>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</si>
  <si>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</si>
  <si>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</si>
  <si>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</si>
  <si>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</si>
  <si>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</si>
  <si>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</si>
  <si>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</si>
  <si>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</si>
  <si>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</si>
  <si>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</si>
  <si>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</si>
  <si>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</si>
  <si>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</si>
  <si>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</si>
  <si>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</si>
  <si>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</si>
  <si>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</si>
  <si>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</si>
  <si>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</si>
  <si>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</si>
  <si>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</si>
  <si>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</si>
  <si>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</si>
  <si>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</si>
  <si>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</si>
  <si>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</si>
  <si>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</si>
  <si>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</si>
  <si>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</si>
  <si>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</si>
  <si>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</si>
  <si>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</si>
  <si>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</si>
  <si>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</si>
  <si>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</si>
  <si>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</si>
  <si>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</si>
  <si>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</si>
  <si>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</si>
  <si>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</si>
  <si>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</si>
  <si>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</si>
  <si>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</si>
  <si>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</si>
  <si>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</si>
  <si>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</si>
  <si>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</si>
  <si>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</si>
  <si>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</si>
  <si>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</si>
  <si>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</si>
  <si>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</si>
  <si>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</si>
  <si>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</si>
  <si>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</si>
  <si>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</si>
  <si>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</si>
  <si>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</si>
  <si>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</si>
  <si>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</si>
  <si>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</si>
  <si>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</si>
  <si>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</si>
  <si>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</si>
  <si>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</si>
  <si>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</si>
  <si>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</si>
  <si>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</si>
  <si>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</si>
  <si>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</si>
  <si>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</si>
  <si>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</si>
  <si>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</si>
  <si>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</si>
  <si>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</si>
  <si>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</si>
  <si>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</si>
  <si>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</si>
  <si>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</si>
  <si>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</si>
  <si>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</si>
  <si>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</si>
  <si>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</si>
  <si>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</si>
  <si>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</si>
  <si>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</si>
  <si>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</si>
  <si>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</si>
  <si>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</si>
  <si>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</si>
  <si>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</si>
  <si>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</si>
  <si>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</si>
  <si>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</si>
  <si>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</si>
  <si>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</si>
  <si>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</si>
  <si>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</si>
  <si>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</si>
  <si>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</si>
  <si>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</si>
  <si>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</si>
  <si>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</si>
  <si>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</si>
  <si>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</si>
  <si>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</si>
  <si>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</si>
  <si>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</si>
  <si>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</si>
  <si>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</si>
  <si>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</si>
  <si>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</si>
  <si>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</si>
  <si>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</si>
  <si>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</si>
  <si>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</si>
  <si>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</si>
  <si>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</si>
  <si>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</si>
  <si>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</si>
  <si>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</si>
  <si>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</si>
  <si>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</si>
  <si>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</si>
  <si>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</si>
  <si>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</si>
  <si>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</si>
  <si>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</si>
  <si>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</si>
  <si>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</si>
  <si>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</si>
  <si>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</si>
  <si>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</si>
  <si>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</si>
  <si>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</si>
  <si>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</si>
  <si>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</si>
  <si>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</si>
  <si>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</si>
  <si>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</si>
  <si>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</si>
  <si>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</si>
  <si>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</si>
  <si>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</si>
  <si>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</si>
  <si>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</si>
  <si>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</si>
  <si>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</si>
  <si>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</si>
  <si>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</si>
  <si>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</si>
  <si>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</si>
  <si>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</si>
  <si>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</si>
  <si>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</si>
  <si>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</si>
  <si>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</si>
  <si>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</si>
  <si>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</si>
  <si>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</si>
  <si>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</si>
  <si>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</si>
  <si>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</si>
  <si>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</si>
  <si>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</si>
  <si>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</si>
  <si>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</si>
  <si>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</si>
  <si>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</si>
  <si>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</si>
  <si>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</si>
  <si>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</si>
  <si>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</si>
  <si>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</si>
  <si>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</si>
  <si>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</si>
  <si>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</si>
  <si>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</si>
  <si>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</si>
  <si>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</si>
  <si>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</si>
  <si>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</si>
  <si>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</si>
  <si>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</si>
  <si>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</si>
  <si>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</si>
  <si>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</si>
  <si>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</si>
  <si>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</si>
  <si>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</si>
  <si>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</si>
  <si>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</si>
  <si>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</si>
  <si>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</si>
  <si>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</si>
  <si>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</si>
  <si>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</si>
  <si>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</si>
  <si>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</si>
  <si>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</si>
  <si>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</si>
  <si>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</si>
  <si>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</si>
  <si>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</si>
  <si>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</si>
  <si>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</si>
  <si>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</si>
  <si>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</si>
  <si>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</si>
  <si>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</si>
  <si>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</si>
  <si>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</si>
  <si>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</si>
  <si>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</si>
  <si>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</si>
  <si>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</si>
  <si>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</si>
  <si>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</si>
  <si>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</si>
  <si>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</si>
  <si>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</si>
  <si>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</si>
  <si>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</si>
  <si>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</si>
  <si>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</si>
  <si>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</si>
  <si>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</si>
  <si>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</si>
  <si>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</si>
  <si>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</si>
  <si>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</si>
  <si>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</si>
  <si>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</si>
  <si>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</si>
  <si>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</si>
  <si>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</si>
  <si>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</si>
  <si>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</si>
  <si>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</si>
  <si>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</si>
  <si>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</si>
  <si>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</si>
  <si>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</si>
  <si>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</si>
  <si>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</si>
  <si>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</si>
  <si>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</si>
  <si>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</si>
  <si>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</si>
  <si>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</si>
  <si>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</si>
  <si>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</si>
  <si>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</si>
  <si>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</si>
  <si>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</si>
  <si>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</si>
  <si>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</si>
  <si>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</si>
  <si>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</si>
  <si>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</si>
  <si>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</si>
  <si>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</si>
  <si>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</si>
  <si>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</si>
  <si>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</si>
  <si>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</si>
  <si>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</si>
  <si>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</si>
  <si>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</si>
  <si>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</si>
  <si>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</si>
  <si>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</si>
  <si>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</si>
  <si>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</si>
  <si>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</si>
  <si>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</si>
  <si>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</si>
  <si>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</si>
  <si>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</si>
  <si>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</si>
  <si>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</si>
  <si>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</si>
  <si>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</si>
  <si>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</si>
  <si>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</si>
  <si>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</si>
  <si>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</si>
  <si>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</si>
  <si>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</si>
  <si>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</si>
  <si>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</si>
  <si>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</si>
  <si>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</si>
  <si>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</si>
  <si>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</si>
  <si>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</si>
  <si>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</si>
  <si>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</si>
  <si>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</si>
  <si>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</si>
  <si>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</si>
  <si>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</si>
  <si>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</si>
  <si>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</si>
  <si>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</si>
  <si>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</si>
  <si>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</si>
  <si>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</si>
  <si>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</si>
  <si>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</si>
  <si>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</si>
  <si>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</si>
  <si>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</si>
  <si>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</si>
  <si>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</si>
  <si>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</si>
  <si>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</si>
  <si>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</si>
  <si>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</si>
  <si>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</si>
  <si>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</si>
  <si>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</si>
  <si>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</si>
  <si>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</si>
  <si>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</si>
  <si>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</si>
  <si>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</si>
  <si>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</si>
  <si>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</si>
  <si>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</si>
  <si>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</si>
  <si>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</si>
  <si>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</si>
  <si>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</si>
  <si>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</si>
  <si>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</si>
  <si>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</si>
  <si>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</si>
  <si>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</si>
  <si>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</si>
  <si>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</si>
  <si>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</si>
  <si>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</si>
  <si>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</si>
  <si>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</si>
  <si>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</si>
  <si>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</si>
  <si>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</si>
  <si>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</si>
  <si>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</si>
  <si>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</si>
  <si>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</si>
  <si>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</si>
  <si>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</si>
  <si>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</si>
  <si>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</si>
  <si>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</si>
  <si>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</si>
  <si>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</si>
  <si>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</si>
  <si>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</si>
  <si>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</si>
  <si>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</si>
  <si>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</si>
  <si>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</si>
  <si>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</si>
  <si>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</si>
  <si>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</si>
  <si>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</si>
  <si>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</si>
  <si>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</si>
  <si>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</si>
  <si>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</si>
  <si>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</si>
  <si>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</si>
  <si>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</si>
  <si>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</si>
  <si>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</si>
  <si>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</si>
  <si>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</si>
  <si>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</si>
  <si>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</si>
  <si>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</si>
  <si>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</si>
  <si>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</si>
  <si>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</si>
  <si>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</si>
  <si>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</si>
  <si>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</si>
  <si>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</si>
  <si>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</si>
  <si>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</si>
  <si>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</si>
  <si>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</si>
  <si>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</si>
  <si>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</si>
  <si>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</si>
  <si>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</si>
  <si>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</si>
  <si>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</si>
  <si>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</si>
  <si>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</si>
  <si>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</si>
  <si>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</si>
  <si>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</si>
  <si>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</si>
  <si>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</si>
  <si>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</si>
  <si>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</si>
  <si>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</si>
  <si>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</si>
  <si>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</si>
  <si>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</si>
  <si>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</si>
  <si>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</si>
  <si>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</si>
  <si>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</si>
  <si>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</si>
  <si>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</si>
  <si>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</si>
  <si>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</si>
  <si>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</si>
  <si>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</si>
  <si>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</si>
  <si>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</si>
  <si>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</si>
  <si>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</si>
  <si>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</si>
  <si>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</si>
  <si>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</si>
  <si>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</si>
  <si>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</si>
  <si>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</si>
  <si>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</si>
  <si>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</si>
  <si>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</si>
  <si>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</si>
  <si>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</si>
  <si>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</si>
  <si>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</si>
  <si>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</si>
  <si>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</si>
  <si>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</si>
  <si>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</si>
  <si>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</si>
  <si>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</si>
  <si>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</si>
  <si>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</si>
  <si>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</si>
  <si>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</si>
  <si>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</si>
  <si>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</si>
  <si>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</si>
  <si>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</si>
  <si>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</si>
  <si>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</si>
  <si>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</si>
  <si>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</si>
  <si>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</si>
  <si>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</si>
  <si>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</si>
  <si>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</si>
  <si>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</si>
  <si>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</si>
  <si>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</si>
  <si>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</si>
  <si>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</si>
  <si>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</si>
  <si>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</si>
  <si>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</si>
  <si>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</si>
  <si>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</si>
  <si>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</si>
  <si>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</si>
  <si>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</si>
  <si>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</si>
  <si>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</si>
  <si>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</si>
  <si>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</si>
  <si>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</si>
  <si>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</si>
  <si>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</si>
  <si>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</si>
  <si>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</si>
  <si>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</si>
  <si>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</si>
  <si>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</si>
  <si>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</si>
  <si>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</si>
  <si>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</si>
  <si>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</si>
  <si>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</si>
  <si>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</si>
  <si>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</si>
  <si>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</si>
  <si>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</si>
  <si>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</si>
  <si>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</si>
  <si>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</si>
  <si>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</si>
  <si>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</si>
  <si>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</si>
  <si>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</si>
  <si>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</si>
  <si>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</si>
  <si>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</si>
  <si>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</si>
  <si>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</si>
  <si>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</si>
  <si>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</si>
  <si>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</si>
  <si>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</si>
  <si>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</si>
  <si>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</si>
  <si>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</si>
  <si>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</si>
  <si>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</si>
  <si>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</si>
  <si>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</si>
  <si>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</si>
  <si>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</si>
  <si>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</si>
  <si>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</si>
  <si>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</si>
  <si>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</si>
  <si>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</si>
  <si>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</si>
  <si>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</si>
  <si>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</si>
  <si>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</si>
  <si>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</si>
  <si>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</si>
  <si>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</si>
  <si>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</si>
  <si>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</si>
  <si>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</si>
  <si>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</si>
  <si>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</si>
  <si>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</si>
  <si>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</si>
  <si>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</si>
  <si>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</si>
  <si>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</si>
  <si>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</si>
  <si>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</si>
  <si>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</si>
  <si>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</si>
  <si>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</si>
  <si>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</si>
  <si>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</si>
  <si>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</si>
  <si>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</si>
  <si>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</si>
  <si>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</si>
  <si>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</si>
  <si>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</si>
  <si>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</si>
  <si>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</si>
  <si>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</si>
  <si>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</si>
  <si>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</si>
  <si>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</si>
  <si>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</si>
  <si>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</si>
  <si>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</si>
  <si>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</si>
  <si>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</si>
  <si>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</si>
  <si>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</si>
  <si>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</si>
  <si>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</si>
  <si>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</si>
  <si>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</si>
  <si>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</si>
  <si>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</si>
  <si>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</si>
  <si>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</si>
  <si>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</si>
  <si>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</si>
  <si>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</si>
  <si>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</si>
  <si>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</si>
  <si>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</si>
  <si>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</si>
  <si>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</si>
  <si>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</si>
  <si>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</si>
  <si>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</si>
  <si>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</si>
  <si>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</si>
  <si>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</si>
  <si>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</si>
  <si>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</si>
  <si>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</si>
  <si>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</si>
  <si>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</si>
  <si>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</si>
  <si>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</si>
  <si>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</si>
  <si>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</si>
  <si>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</si>
  <si>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</si>
  <si>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</si>
  <si>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</si>
  <si>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</si>
  <si>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</si>
  <si>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</si>
  <si>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</si>
  <si>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</si>
  <si>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</si>
  <si>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</si>
  <si>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</si>
  <si>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</si>
  <si>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</si>
  <si>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</si>
  <si>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</si>
  <si>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</si>
  <si>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</si>
  <si>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</si>
  <si>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</si>
  <si>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</si>
  <si>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</si>
  <si>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</si>
  <si>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</si>
  <si>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</si>
  <si>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</si>
  <si>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</si>
  <si>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</si>
  <si>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</si>
  <si>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</si>
  <si>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</si>
  <si>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</si>
  <si>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</si>
  <si>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</si>
  <si>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</si>
  <si>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</si>
  <si>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</si>
  <si>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</si>
  <si>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</si>
  <si>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</si>
  <si>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</si>
  <si>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</si>
  <si>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</si>
  <si>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</si>
  <si>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</si>
  <si>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</si>
  <si>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</si>
  <si>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</si>
  <si>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</si>
  <si>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</si>
  <si>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</si>
  <si>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</si>
  <si>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</si>
  <si>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</si>
  <si>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</si>
  <si>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</si>
  <si>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</si>
  <si>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</si>
  <si>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</si>
  <si>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</si>
  <si>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</si>
  <si>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</si>
  <si>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</si>
  <si>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</si>
  <si>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</si>
  <si>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</si>
  <si>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</si>
  <si>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</si>
  <si>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</si>
  <si>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</si>
  <si>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</si>
  <si>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</si>
  <si>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</si>
  <si>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</si>
  <si>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</si>
  <si>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</si>
  <si>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</si>
  <si>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</si>
  <si>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</si>
  <si>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</si>
  <si>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</si>
  <si>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</si>
  <si>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</si>
  <si>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</si>
  <si>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</si>
  <si>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</si>
  <si>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</si>
  <si>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</si>
  <si>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</si>
  <si>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</si>
  <si>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</si>
  <si>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</si>
  <si>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</si>
  <si>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</si>
  <si>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</si>
  <si>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</si>
  <si>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</si>
  <si>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</si>
  <si>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</si>
  <si>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</si>
  <si>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</si>
  <si>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</si>
  <si>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</si>
  <si>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</si>
  <si>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</si>
  <si>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</si>
  <si>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</si>
  <si>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</si>
  <si>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</si>
  <si>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</si>
  <si>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</si>
  <si>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</si>
  <si>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</si>
  <si>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</si>
  <si>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</si>
  <si>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</si>
  <si>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</si>
  <si>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</si>
  <si>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</si>
  <si>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</si>
  <si>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</si>
  <si>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</si>
  <si>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</si>
  <si>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</si>
  <si>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</si>
  <si>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</si>
  <si>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</si>
  <si>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</si>
  <si>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</si>
  <si>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</si>
  <si>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</si>
  <si>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</si>
  <si>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</si>
  <si>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</si>
  <si>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</si>
  <si>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</si>
  <si>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</si>
  <si>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</si>
  <si>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</si>
  <si>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</si>
  <si>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</si>
  <si>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</si>
  <si>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</si>
  <si>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</si>
  <si>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</si>
  <si>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</si>
  <si>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</si>
  <si>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</si>
  <si>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</si>
  <si>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</si>
  <si>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</si>
  <si>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</si>
  <si>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</si>
  <si>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</si>
  <si>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</si>
  <si>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</si>
  <si>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</si>
  <si>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</si>
  <si>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</si>
  <si>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</si>
  <si>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</si>
  <si>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</si>
  <si>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</si>
  <si>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</si>
  <si>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</si>
  <si>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</si>
  <si>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</si>
  <si>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</si>
  <si>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</si>
  <si>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</si>
  <si>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</si>
  <si>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</si>
  <si>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</si>
  <si>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</si>
  <si>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</si>
  <si>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</si>
  <si>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</si>
  <si>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</si>
  <si>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</si>
  <si>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</si>
  <si>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</si>
  <si>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</si>
  <si>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</si>
  <si>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</si>
  <si>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</si>
  <si>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</si>
  <si>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</si>
  <si>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</si>
  <si>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</si>
  <si>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</si>
  <si>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</si>
  <si>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</si>
  <si>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</si>
  <si>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</si>
  <si>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</si>
  <si>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</si>
  <si>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</si>
  <si>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</si>
  <si>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</si>
  <si>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</si>
  <si>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</si>
  <si>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</si>
  <si>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</si>
  <si>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</si>
  <si>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</si>
  <si>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</si>
  <si>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</si>
  <si>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</si>
  <si>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</si>
  <si>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</si>
  <si>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</si>
  <si>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</si>
  <si>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</si>
  <si>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</si>
  <si>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</si>
  <si>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</si>
  <si>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</si>
  <si>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</si>
  <si>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</si>
  <si>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</si>
  <si>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</si>
  <si>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</si>
  <si>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</si>
  <si>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</si>
  <si>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</si>
  <si>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</si>
  <si>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</si>
  <si>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</si>
  <si>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</si>
  <si>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</si>
  <si>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</si>
  <si>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</si>
  <si>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</si>
  <si>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</si>
  <si>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</si>
  <si>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</si>
  <si>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</si>
  <si>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</si>
  <si>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</si>
  <si>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</si>
  <si>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</si>
  <si>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</si>
  <si>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</si>
  <si>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</si>
  <si>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</si>
  <si>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</si>
  <si>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</si>
  <si>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</si>
  <si>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</si>
  <si>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</si>
  <si>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</si>
  <si>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</si>
  <si>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</si>
  <si>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</si>
  <si>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</si>
  <si>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</si>
  <si>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</si>
  <si>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</si>
  <si>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</si>
  <si>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</si>
  <si>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</si>
  <si>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</si>
  <si>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</si>
  <si>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</si>
  <si>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</si>
  <si>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</si>
  <si>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</si>
  <si>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</si>
  <si>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</si>
  <si>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</si>
  <si>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</si>
  <si>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</si>
  <si>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</si>
  <si>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</si>
  <si>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</si>
  <si>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</si>
  <si>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</si>
  <si>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</si>
  <si>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</si>
  <si>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</si>
  <si>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</si>
  <si>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</si>
  <si>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</si>
  <si>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</si>
  <si>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</si>
  <si>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</si>
  <si>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</si>
  <si>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</si>
  <si>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</si>
  <si>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</si>
  <si>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</si>
  <si>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</si>
  <si>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</si>
  <si>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</si>
  <si>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</si>
  <si>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</si>
  <si>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</si>
  <si>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</si>
  <si>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</si>
  <si>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</si>
  <si>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</si>
  <si>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</si>
  <si>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</si>
  <si>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</si>
  <si>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</si>
  <si>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</si>
  <si>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</si>
  <si>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</si>
  <si>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</si>
  <si>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</si>
  <si>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</si>
  <si>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</si>
  <si>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</si>
  <si>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</si>
  <si>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</si>
  <si>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</si>
  <si>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</si>
  <si>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</si>
  <si>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</si>
  <si>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</si>
  <si>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</si>
  <si>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</si>
  <si>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</si>
  <si>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</si>
  <si>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</si>
  <si>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</si>
  <si>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</si>
  <si>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</si>
  <si>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</si>
  <si>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</si>
  <si>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</si>
  <si>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</si>
  <si>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</si>
  <si>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</si>
  <si>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</si>
  <si>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</si>
  <si>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</si>
  <si>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</si>
  <si>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</si>
  <si>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</si>
  <si>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</si>
  <si>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</si>
  <si>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</si>
  <si>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</si>
  <si>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</si>
  <si>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</si>
  <si>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</si>
  <si>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</si>
  <si>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</si>
  <si>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</si>
  <si>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</si>
  <si>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</si>
  <si>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</si>
  <si>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</si>
  <si>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</si>
  <si>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</si>
  <si>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</si>
  <si>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</si>
  <si>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</si>
  <si>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</si>
  <si>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</si>
  <si>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</si>
  <si>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</si>
  <si>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</si>
  <si>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</si>
  <si>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</si>
  <si>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</si>
  <si>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</si>
  <si>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</si>
  <si>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</si>
  <si>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</si>
  <si>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</si>
  <si>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</si>
  <si>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</si>
  <si>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</si>
  <si>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</si>
  <si>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</si>
  <si>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</si>
  <si>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</si>
  <si>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</si>
  <si>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</si>
  <si>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</si>
  <si>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</si>
  <si>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</si>
  <si>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</si>
  <si>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</si>
  <si>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</si>
  <si>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</si>
  <si>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</si>
  <si>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</si>
  <si>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</si>
  <si>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</si>
  <si>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</si>
  <si>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</si>
  <si>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</si>
  <si>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</si>
  <si>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</si>
  <si>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</si>
  <si>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</si>
  <si>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</si>
  <si>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</si>
  <si>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</si>
  <si>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</si>
  <si>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</si>
  <si>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</si>
  <si>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</si>
  <si>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</si>
  <si>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</si>
  <si>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</si>
  <si>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</si>
  <si>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</si>
  <si>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</si>
  <si>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</si>
  <si>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</si>
  <si>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</si>
  <si>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</si>
  <si>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</si>
  <si>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</si>
  <si>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</si>
  <si>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</si>
  <si>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</si>
  <si>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</si>
  <si>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</si>
  <si>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</si>
  <si>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</si>
  <si>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</si>
  <si>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</si>
  <si>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</si>
  <si>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</si>
  <si>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</si>
  <si>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</si>
  <si>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</si>
  <si>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</si>
  <si>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</si>
  <si>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</si>
  <si>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</si>
  <si>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</si>
  <si>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</si>
  <si>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</si>
  <si>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</si>
  <si>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</si>
  <si>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</si>
  <si>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</si>
  <si>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</si>
  <si>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</si>
  <si>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</si>
  <si>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</si>
  <si>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</si>
  <si>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</si>
  <si>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</si>
  <si>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</si>
  <si>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</si>
  <si>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</si>
  <si>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</si>
  <si>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</si>
  <si>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</si>
  <si>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</si>
  <si>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</si>
  <si>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</si>
  <si>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</si>
  <si>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</si>
  <si>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</si>
  <si>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</si>
  <si>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</si>
  <si>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</si>
  <si>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</si>
  <si>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</si>
  <si>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</si>
  <si>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</si>
  <si>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</si>
  <si>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</si>
  <si>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</si>
  <si>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</si>
  <si>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</si>
  <si>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</si>
  <si>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</si>
  <si>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</si>
  <si>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</si>
  <si>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</si>
  <si>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</si>
  <si>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</si>
  <si>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</si>
  <si>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</si>
  <si>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</si>
  <si>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</si>
  <si>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</si>
  <si>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</si>
  <si>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</si>
  <si>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</si>
  <si>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</si>
  <si>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</si>
  <si>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</si>
  <si>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</si>
  <si>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</si>
  <si>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</si>
  <si>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</si>
  <si>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</si>
  <si>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</si>
  <si>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</si>
  <si>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</si>
  <si>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</si>
  <si>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</si>
  <si>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</si>
  <si>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</si>
  <si>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</si>
  <si>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</si>
  <si>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</si>
  <si>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</si>
  <si>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</si>
  <si>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</si>
  <si>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</si>
  <si>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</si>
  <si>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</si>
  <si>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</si>
  <si>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</si>
  <si>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</si>
  <si>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</si>
  <si>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</si>
  <si>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</si>
  <si>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</si>
  <si>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</si>
  <si>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</si>
  <si>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</si>
  <si>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</si>
  <si>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</si>
  <si>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</si>
  <si>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</si>
  <si>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</si>
  <si>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</si>
  <si>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</si>
  <si>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</si>
  <si>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</si>
  <si>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</si>
  <si>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</si>
  <si>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</si>
  <si>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</si>
  <si>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</si>
  <si>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</si>
  <si>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</si>
  <si>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</si>
  <si>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</si>
  <si>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</si>
  <si>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</si>
  <si>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</si>
  <si>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</si>
  <si>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</si>
  <si>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</si>
  <si>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</si>
  <si>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</si>
  <si>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</si>
  <si>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</si>
  <si>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</si>
  <si>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</si>
  <si>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</si>
  <si>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</si>
  <si>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</si>
  <si>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</si>
  <si>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</si>
  <si>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</si>
  <si>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</si>
  <si>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</si>
  <si>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</si>
  <si>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</si>
  <si>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</si>
  <si>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</si>
  <si>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</si>
  <si>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</si>
  <si>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</si>
  <si>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</si>
  <si>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</si>
  <si>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</si>
  <si>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</si>
  <si>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</si>
  <si>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</si>
  <si>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</si>
  <si>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</si>
  <si>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</si>
  <si>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</si>
  <si>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</si>
  <si>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</si>
  <si>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</si>
  <si>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</si>
  <si>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</si>
  <si>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</si>
  <si>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</si>
  <si>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</si>
  <si>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</si>
  <si>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</si>
  <si>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</si>
  <si>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</si>
  <si>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</si>
  <si>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</si>
  <si>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</si>
  <si>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</si>
  <si>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</si>
  <si>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</si>
  <si>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</si>
  <si>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</si>
  <si>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</si>
  <si>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</si>
  <si>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</si>
  <si>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</si>
  <si>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</si>
  <si>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</si>
  <si>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</si>
  <si>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</si>
  <si>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</si>
  <si>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</si>
  <si>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</si>
  <si>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</si>
  <si>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</si>
  <si>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</si>
  <si>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</si>
  <si>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</si>
  <si>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</si>
  <si>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</si>
  <si>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</si>
  <si>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</si>
  <si>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</si>
  <si>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</si>
  <si>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</si>
  <si>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</si>
  <si>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</si>
  <si>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</si>
  <si>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</si>
  <si>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</si>
  <si>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</si>
  <si>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</si>
  <si>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</si>
  <si>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</si>
  <si>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</si>
  <si>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</si>
  <si>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</si>
  <si>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</si>
  <si>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</si>
  <si>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</si>
  <si>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</si>
  <si>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</si>
  <si>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</si>
  <si>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</si>
  <si>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</si>
  <si>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</si>
  <si>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</si>
  <si>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</si>
  <si>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</si>
  <si>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</si>
  <si>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</si>
  <si>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</si>
  <si>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</si>
  <si>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</si>
  <si>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</si>
  <si>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</si>
  <si>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</si>
  <si>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</si>
  <si>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</si>
  <si>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</si>
  <si>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</si>
  <si>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</si>
  <si>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</si>
  <si>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</si>
  <si>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</si>
  <si>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</si>
  <si>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</si>
  <si>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</si>
  <si>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</si>
  <si>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</si>
  <si>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</si>
  <si>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</si>
  <si>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</si>
  <si>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</si>
  <si>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</si>
  <si>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</si>
  <si>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</si>
  <si>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</si>
  <si>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</si>
  <si>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</si>
  <si>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</si>
  <si>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</si>
  <si>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</si>
  <si>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</si>
  <si>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</si>
  <si>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</si>
  <si>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</si>
  <si>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</si>
  <si>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</si>
  <si>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</si>
  <si>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</si>
  <si>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</si>
  <si>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</si>
  <si>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</si>
  <si>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</si>
  <si>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</si>
  <si>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</si>
  <si>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</si>
  <si>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</si>
  <si>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</si>
  <si>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</si>
  <si>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</si>
  <si>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</si>
  <si>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</si>
  <si>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</si>
  <si>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</si>
  <si>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</si>
  <si>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</si>
  <si>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</si>
  <si>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</si>
  <si>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</si>
  <si>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</si>
  <si>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</si>
  <si>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</si>
  <si>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</si>
  <si>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</si>
  <si>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</si>
  <si>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</si>
  <si>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</si>
  <si>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</si>
  <si>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</si>
  <si>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</si>
  <si>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</si>
  <si>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</si>
  <si>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</si>
  <si>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</si>
  <si>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</si>
  <si>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</si>
  <si>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</si>
  <si>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</si>
  <si>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</si>
  <si>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</si>
  <si>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</si>
  <si>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</si>
  <si>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</si>
  <si>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</si>
  <si>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</si>
  <si>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</si>
  <si>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</si>
  <si>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</si>
  <si>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</si>
  <si>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</si>
  <si>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</si>
  <si>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</si>
  <si>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</si>
  <si>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</si>
  <si>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</si>
  <si>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</si>
  <si>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</si>
  <si>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</si>
  <si>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</si>
  <si>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</si>
  <si>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</si>
  <si>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</si>
  <si>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</si>
  <si>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</si>
  <si>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</si>
  <si>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</si>
  <si>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</si>
  <si>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</si>
  <si>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</si>
  <si>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</si>
  <si>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</si>
  <si>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</si>
  <si>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</si>
  <si>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</si>
  <si>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</si>
  <si>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</si>
  <si>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</si>
  <si>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</si>
  <si>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</si>
  <si>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</si>
  <si>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</si>
  <si>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</si>
  <si>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</si>
  <si>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</si>
  <si>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</si>
  <si>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</si>
  <si>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</si>
  <si>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</si>
  <si>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</si>
  <si>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</si>
  <si>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</si>
  <si>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</si>
  <si>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</si>
  <si>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</si>
  <si>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</si>
  <si>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</si>
  <si>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</si>
  <si>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</si>
  <si>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</si>
  <si>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</si>
  <si>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</si>
  <si>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</si>
  <si>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</si>
  <si>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</si>
  <si>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</si>
  <si>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</si>
  <si>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</si>
  <si>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</si>
  <si>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</si>
  <si>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</si>
  <si>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</si>
  <si>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</si>
  <si>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</si>
  <si>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</si>
  <si>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</si>
  <si>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</si>
  <si>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</si>
  <si>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</si>
  <si>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</si>
  <si>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</si>
  <si>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</si>
  <si>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</si>
  <si>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</si>
  <si>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</si>
  <si>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</si>
  <si>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</si>
  <si>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</si>
  <si>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</si>
  <si>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</si>
  <si>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</si>
  <si>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</si>
  <si>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</si>
  <si>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</si>
  <si>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</si>
  <si>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</si>
  <si>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</si>
  <si>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</si>
  <si>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</si>
  <si>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</si>
  <si>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</si>
  <si>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</si>
  <si>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</si>
  <si>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</si>
  <si>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</si>
  <si>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</si>
  <si>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</si>
  <si>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</si>
  <si>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</si>
  <si>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</si>
  <si>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</si>
  <si>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</si>
  <si>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</si>
  <si>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</si>
  <si>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</si>
  <si>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</si>
  <si>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</si>
  <si>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</si>
  <si>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</si>
  <si>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</si>
  <si>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</si>
  <si>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</si>
  <si>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</si>
  <si>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</si>
  <si>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</si>
  <si>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</si>
  <si>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</si>
  <si>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</si>
  <si>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</si>
  <si>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</si>
  <si>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</si>
  <si>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</si>
  <si>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</si>
  <si>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</si>
  <si>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</si>
  <si>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</si>
  <si>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</si>
  <si>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</si>
  <si>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</si>
  <si>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</si>
  <si>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</si>
  <si>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</si>
  <si>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</si>
  <si>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</si>
  <si>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</si>
  <si>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</si>
  <si>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</si>
  <si>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</si>
  <si>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</si>
  <si>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</si>
  <si>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</si>
  <si>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</si>
  <si>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</si>
  <si>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</si>
  <si>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</si>
  <si>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</si>
  <si>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</si>
  <si>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</si>
  <si>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</si>
  <si>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</si>
  <si>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</si>
  <si>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</si>
  <si>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</si>
  <si>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</si>
  <si>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</si>
  <si>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</si>
  <si>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</si>
  <si>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</si>
  <si>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</si>
  <si>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</si>
  <si>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</si>
  <si>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</si>
  <si>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</si>
  <si>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</si>
  <si>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</si>
  <si>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</si>
  <si>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</si>
  <si>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</si>
  <si>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</si>
  <si>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</si>
  <si>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</si>
  <si>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</si>
  <si>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</si>
  <si>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</si>
  <si>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</si>
  <si>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</si>
  <si>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</si>
  <si>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</si>
  <si>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</si>
  <si>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</si>
  <si>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</si>
  <si>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</si>
  <si>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</si>
  <si>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</si>
  <si>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</si>
  <si>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</si>
  <si>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</si>
  <si>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</si>
  <si>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</si>
  <si>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</si>
  <si>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</si>
  <si>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</si>
  <si>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</si>
  <si>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</si>
  <si>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</si>
  <si>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</si>
  <si>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</si>
  <si>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</si>
  <si>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</si>
  <si>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</si>
  <si>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</si>
  <si>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</si>
  <si>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</si>
  <si>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</si>
  <si>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</si>
  <si>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</si>
  <si>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</si>
  <si>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</si>
  <si>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</si>
  <si>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</si>
  <si>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</si>
  <si>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</si>
  <si>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</si>
  <si>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</si>
  <si>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</si>
  <si>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</si>
  <si>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</si>
  <si>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</si>
  <si>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</si>
  <si>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</si>
  <si>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</si>
  <si>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</si>
  <si>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</si>
  <si>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</si>
  <si>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</si>
  <si>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</si>
  <si>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</si>
  <si>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</si>
  <si>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</si>
  <si>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</si>
  <si>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</si>
  <si>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</si>
  <si>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</si>
  <si>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</si>
  <si>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</si>
  <si>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</si>
  <si>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</si>
  <si>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</si>
  <si>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</si>
  <si>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</si>
  <si>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</si>
  <si>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</si>
  <si>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</si>
  <si>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</si>
  <si>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</si>
  <si>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</si>
  <si>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</si>
  <si>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</si>
  <si>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</si>
  <si>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</si>
  <si>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</si>
  <si>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</si>
  <si>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</si>
  <si>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</si>
  <si>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</si>
  <si>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</si>
  <si>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</si>
  <si>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</si>
  <si>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</si>
  <si>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</si>
  <si>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</si>
  <si>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</si>
  <si>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</si>
  <si>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</si>
  <si>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</si>
  <si>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</si>
  <si>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</si>
  <si>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</si>
  <si>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</si>
  <si>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</si>
  <si>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</si>
  <si>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</si>
  <si>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</si>
  <si>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</si>
  <si>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</si>
  <si>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</si>
  <si>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</si>
  <si>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</si>
  <si>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</si>
  <si>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</si>
  <si>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</si>
  <si>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</si>
  <si>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</si>
  <si>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</si>
  <si>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</si>
  <si>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</si>
  <si>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</si>
  <si>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</si>
  <si>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</si>
  <si>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</si>
  <si>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</si>
  <si>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</si>
  <si>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</si>
  <si>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</si>
  <si>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</si>
  <si>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</si>
  <si>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</si>
  <si>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</si>
  <si>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</si>
  <si>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</si>
  <si>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</si>
  <si>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</si>
  <si>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</si>
  <si>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</si>
  <si>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</si>
  <si>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</si>
  <si>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</si>
  <si>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</si>
  <si>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</si>
  <si>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</si>
  <si>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</si>
  <si>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</si>
  <si>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</si>
  <si>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</si>
  <si>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</si>
  <si>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</si>
  <si>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</si>
  <si>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</si>
  <si>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</si>
  <si>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</si>
  <si>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</si>
  <si>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</si>
  <si>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</si>
  <si>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</si>
  <si>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</si>
  <si>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</si>
  <si>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</si>
  <si>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</si>
  <si>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</si>
  <si>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</si>
  <si>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</si>
  <si>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</si>
  <si>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</si>
  <si>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</si>
  <si>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</si>
  <si>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</si>
  <si>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</si>
  <si>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</si>
  <si>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</si>
  <si>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</si>
  <si>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</si>
  <si>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</si>
  <si>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</si>
  <si>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</si>
  <si>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</si>
  <si>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</si>
  <si>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</si>
  <si>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</si>
  <si>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</si>
  <si>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</si>
  <si>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</si>
  <si>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</si>
  <si>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</si>
  <si>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</si>
  <si>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</si>
  <si>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</si>
  <si>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</si>
  <si>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</si>
  <si>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</si>
  <si>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</si>
  <si>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</si>
  <si>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</si>
  <si>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</si>
  <si>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</si>
  <si>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</si>
  <si>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</si>
  <si>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</si>
  <si>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</si>
  <si>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</si>
  <si>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</si>
  <si>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</si>
  <si>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</si>
  <si>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</si>
  <si>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</si>
  <si>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</si>
  <si>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</si>
  <si>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</si>
  <si>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</si>
  <si>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</si>
  <si>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</si>
  <si>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</si>
  <si>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</si>
  <si>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</si>
  <si>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</si>
  <si>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</si>
  <si>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</si>
  <si>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</si>
  <si>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</si>
  <si>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</si>
  <si>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</si>
  <si>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</si>
  <si>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</si>
  <si>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</si>
  <si>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</si>
  <si>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</si>
  <si>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</si>
  <si>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</si>
  <si>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</si>
  <si>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</si>
  <si>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</si>
  <si>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</si>
  <si>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</si>
  <si>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</si>
  <si>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</si>
  <si>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</si>
  <si>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</si>
  <si>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</si>
  <si>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</si>
  <si>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</si>
  <si>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</si>
  <si>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</si>
  <si>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</si>
  <si>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</si>
  <si>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</si>
  <si>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</si>
  <si>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</si>
  <si>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</si>
  <si>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</si>
  <si>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</si>
  <si>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</si>
  <si>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</si>
  <si>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</si>
  <si>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</si>
  <si>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</si>
  <si>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</si>
  <si>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</si>
  <si>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</si>
  <si>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</si>
  <si>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</si>
  <si>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</si>
  <si>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</si>
  <si>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</si>
  <si>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</si>
  <si>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</si>
  <si>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</si>
  <si>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</si>
  <si>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</si>
  <si>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</si>
  <si>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</si>
  <si>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</si>
  <si>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</si>
  <si>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</si>
  <si>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</si>
  <si>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</si>
  <si>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</si>
  <si>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</si>
  <si>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</si>
  <si>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</si>
  <si>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</si>
  <si>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</si>
  <si>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</si>
  <si>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</si>
  <si>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</si>
  <si>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</si>
  <si>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</si>
  <si>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</si>
  <si>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</si>
  <si>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</si>
  <si>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</si>
  <si>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</si>
  <si>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</si>
  <si>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</si>
  <si>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</si>
  <si>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</si>
  <si>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</si>
  <si>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</si>
  <si>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</si>
  <si>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</si>
  <si>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</si>
  <si>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</si>
  <si>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</si>
  <si>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</si>
  <si>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</si>
  <si>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</si>
  <si>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</si>
  <si>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</si>
  <si>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</si>
  <si>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</si>
  <si>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</si>
  <si>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</si>
  <si>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</si>
  <si>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</si>
  <si>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</si>
  <si>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</si>
  <si>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</si>
  <si>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</si>
  <si>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</si>
  <si>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</si>
  <si>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</si>
  <si>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</si>
  <si>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</si>
  <si>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</si>
  <si>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</si>
  <si>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</si>
  <si>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</si>
  <si>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</si>
  <si>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</si>
  <si>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</si>
  <si>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</si>
  <si>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</si>
  <si>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</si>
  <si>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</si>
  <si>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</si>
  <si>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</si>
  <si>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</si>
  <si>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</si>
  <si>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</si>
  <si>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</si>
  <si>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</si>
  <si>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</si>
  <si>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</si>
  <si>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</si>
  <si>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</si>
  <si>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</si>
  <si>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</si>
  <si>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</si>
  <si>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</si>
  <si>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</si>
  <si>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</si>
  <si>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</si>
  <si>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</si>
  <si>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</si>
  <si>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</si>
  <si>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</si>
  <si>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</si>
  <si>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</si>
  <si>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</si>
  <si>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</si>
  <si>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</si>
  <si>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</si>
  <si>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</si>
  <si>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</si>
  <si>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</si>
  <si>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</si>
  <si>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</si>
  <si>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</si>
  <si>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</si>
  <si>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</si>
  <si>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</si>
  <si>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</si>
  <si>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</si>
  <si>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</si>
  <si>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</si>
  <si>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</si>
  <si>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</si>
  <si>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</si>
  <si>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</si>
  <si>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</si>
  <si>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</si>
  <si>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</si>
  <si>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</si>
  <si>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</si>
  <si>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</si>
  <si>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</si>
  <si>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</si>
  <si>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</si>
  <si>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</si>
  <si>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</si>
  <si>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</si>
  <si>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</si>
  <si>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</si>
  <si>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</si>
  <si>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</si>
  <si>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</si>
  <si>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</si>
  <si>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</si>
  <si>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</si>
  <si>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</si>
  <si>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</si>
  <si>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</si>
  <si>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</si>
  <si>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</si>
  <si>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</si>
  <si>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</si>
  <si>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</si>
  <si>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</si>
  <si>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</si>
  <si>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</si>
  <si>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</si>
  <si>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</si>
  <si>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</si>
  <si>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</si>
  <si>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</si>
  <si>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</si>
  <si>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</si>
  <si>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</si>
  <si>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</si>
  <si>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</si>
  <si>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</si>
  <si>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</si>
  <si>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</si>
  <si>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</si>
  <si>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</si>
  <si>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</si>
  <si>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</si>
  <si>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</si>
  <si>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</si>
  <si>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</si>
  <si>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</si>
  <si>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</si>
  <si>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</si>
  <si>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</si>
  <si>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</si>
  <si>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</si>
  <si>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</si>
  <si>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</si>
  <si>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</si>
  <si>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</si>
  <si>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</si>
  <si>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</si>
  <si>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</si>
  <si>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</si>
  <si>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</si>
  <si>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</si>
  <si>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</si>
  <si>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</si>
  <si>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</si>
  <si>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</si>
  <si>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</si>
  <si>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</si>
  <si>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</si>
  <si>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</si>
  <si>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</si>
  <si>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</si>
  <si>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</si>
  <si>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</si>
  <si>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</si>
  <si>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</si>
  <si>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</si>
  <si>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</si>
  <si>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</si>
  <si>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</si>
  <si>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</si>
  <si>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</si>
  <si>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</si>
  <si>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</si>
  <si>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</si>
  <si>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</si>
  <si>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</si>
  <si>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</si>
  <si>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</si>
  <si>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</si>
  <si>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</si>
  <si>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</si>
  <si>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</si>
  <si>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</si>
  <si>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</si>
  <si>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</si>
  <si>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</si>
  <si>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</si>
  <si>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</si>
  <si>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</si>
  <si>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</si>
  <si>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</si>
  <si>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</si>
  <si>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</si>
  <si>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</si>
  <si>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</si>
  <si>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</si>
  <si>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</si>
  <si>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</si>
  <si>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</si>
  <si>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</si>
  <si>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</si>
  <si>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</si>
  <si>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</si>
  <si>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</si>
  <si>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</si>
  <si>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</si>
  <si>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</si>
  <si>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</si>
  <si>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</si>
  <si>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</si>
  <si>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</si>
  <si>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</si>
  <si>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</si>
  <si>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</si>
  <si>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</si>
  <si>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</si>
  <si>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</si>
  <si>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</si>
  <si>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</si>
  <si>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</si>
  <si>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</si>
  <si>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</si>
  <si>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</si>
  <si>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</si>
  <si>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</si>
  <si>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</si>
  <si>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</si>
  <si>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</si>
  <si>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</si>
  <si>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</si>
  <si>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</si>
  <si>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</si>
  <si>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</si>
  <si>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</si>
  <si>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</si>
  <si>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</si>
  <si>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</si>
  <si>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</si>
  <si>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</si>
  <si>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</si>
  <si>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</si>
  <si>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</si>
  <si>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</si>
  <si>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</si>
  <si>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</si>
  <si>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</si>
  <si>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</si>
  <si>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</si>
  <si>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</si>
  <si>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</si>
  <si>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</si>
  <si>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</si>
  <si>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</si>
  <si>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</si>
  <si>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</si>
  <si>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</si>
  <si>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</si>
  <si>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</si>
  <si>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</si>
  <si>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</si>
  <si>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</si>
  <si>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</si>
  <si>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</si>
  <si>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</si>
  <si>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</si>
  <si>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</si>
  <si>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</si>
  <si>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</si>
  <si>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</si>
  <si>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</si>
  <si>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</si>
  <si>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</si>
  <si>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</si>
  <si>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</si>
  <si>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</si>
  <si>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</si>
  <si>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</si>
  <si>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</si>
  <si>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</si>
  <si>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</si>
  <si>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</si>
  <si>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</si>
  <si>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</si>
  <si>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</si>
  <si>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</si>
  <si>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</si>
  <si>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</si>
  <si>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</si>
  <si>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</si>
  <si>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</si>
  <si>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</si>
  <si>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</si>
  <si>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</si>
  <si>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</si>
  <si>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</si>
  <si>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</si>
  <si>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</si>
  <si>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</si>
  <si>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</si>
  <si>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</si>
  <si>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</si>
  <si>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</si>
  <si>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</si>
  <si>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</si>
  <si>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</si>
  <si>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</si>
  <si>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</si>
  <si>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</si>
  <si>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</si>
  <si>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</si>
  <si>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</si>
  <si>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</si>
  <si>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</si>
  <si>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</si>
  <si>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</si>
  <si>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</si>
  <si>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</si>
  <si>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</si>
  <si>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</si>
  <si>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</si>
  <si>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</si>
  <si>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</si>
  <si>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</si>
  <si>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</si>
  <si>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</si>
  <si>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</si>
  <si>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</si>
  <si>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</si>
  <si>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</si>
  <si>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</si>
  <si>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</si>
  <si>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</si>
  <si>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</si>
  <si>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</si>
  <si>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</si>
  <si>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</si>
  <si>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</si>
  <si>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</si>
  <si>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</si>
  <si>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</si>
  <si>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</si>
  <si>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</si>
  <si>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</si>
  <si>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</si>
  <si>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</si>
  <si>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</si>
  <si>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</si>
  <si>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</si>
  <si>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</si>
  <si>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</si>
  <si>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</si>
  <si>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</si>
  <si>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</si>
  <si>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</si>
  <si>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</si>
  <si>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</si>
  <si>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</si>
  <si>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</si>
  <si>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</si>
  <si>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</si>
  <si>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</si>
  <si>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</si>
  <si>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</si>
  <si>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</si>
  <si>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</si>
  <si>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</si>
  <si>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</si>
  <si>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</si>
  <si>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</si>
  <si>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</si>
  <si>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</si>
  <si>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</si>
  <si>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</si>
  <si>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</si>
  <si>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</si>
  <si>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</si>
  <si>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</si>
  <si>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</si>
  <si>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</si>
  <si>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</si>
  <si>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</si>
  <si>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</si>
  <si>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</si>
  <si>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</si>
  <si>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</si>
  <si>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</si>
  <si>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</si>
  <si>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</si>
  <si>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</si>
  <si>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</si>
  <si>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</si>
  <si>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</si>
  <si>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</si>
  <si>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</si>
  <si>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</si>
  <si>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</si>
  <si>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</si>
  <si>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</si>
  <si>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</si>
  <si>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</si>
  <si>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</si>
  <si>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</si>
  <si>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</si>
  <si>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</si>
  <si>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</si>
  <si>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</si>
  <si>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</si>
  <si>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</si>
  <si>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</si>
  <si>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</si>
  <si>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</si>
  <si>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</si>
  <si>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</si>
  <si>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</si>
  <si>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</si>
  <si>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</si>
  <si>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</si>
  <si>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</si>
  <si>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</si>
  <si>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</si>
  <si>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</si>
  <si>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</si>
  <si>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</si>
  <si>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</si>
  <si>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</si>
  <si>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</si>
  <si>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</si>
  <si>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</si>
  <si>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</si>
  <si>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</si>
  <si>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</si>
  <si>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</si>
  <si>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</si>
  <si>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</si>
  <si>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</si>
  <si>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</si>
  <si>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</si>
  <si>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</si>
  <si>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</si>
  <si>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</si>
  <si>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</si>
  <si>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</si>
  <si>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</si>
  <si>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</si>
  <si>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</si>
  <si>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</si>
  <si>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</si>
  <si>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</si>
  <si>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</si>
  <si>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</si>
  <si>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</si>
  <si>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</si>
  <si>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</si>
  <si>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</si>
  <si>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</si>
  <si>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</si>
  <si>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</si>
  <si>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</si>
  <si>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</si>
  <si>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</si>
  <si>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</si>
  <si>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</si>
  <si>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</si>
  <si>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</si>
  <si>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</si>
  <si>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</si>
  <si>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</si>
  <si>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</si>
  <si>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</si>
  <si>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</si>
  <si>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</si>
  <si>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</si>
  <si>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</si>
  <si>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</si>
  <si>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</si>
  <si>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</si>
  <si>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</si>
  <si>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</si>
  <si>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</si>
  <si>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</si>
  <si>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</si>
  <si>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</si>
  <si>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</si>
  <si>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</si>
  <si>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</si>
  <si>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</si>
  <si>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</si>
  <si>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</si>
  <si>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</si>
  <si>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</si>
  <si>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</si>
  <si>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</si>
  <si>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</si>
  <si>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</si>
  <si>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</si>
  <si>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</si>
  <si>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</si>
  <si>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</si>
  <si>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</si>
  <si>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</si>
  <si>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</si>
  <si>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</si>
  <si>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</si>
  <si>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</si>
  <si>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</si>
  <si>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</si>
  <si>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</si>
  <si>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</si>
  <si>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</si>
  <si>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</si>
  <si>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</si>
  <si>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</si>
  <si>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</si>
  <si>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</si>
  <si>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</si>
  <si>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</si>
  <si>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</si>
  <si>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</si>
  <si>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</si>
  <si>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</si>
  <si>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</si>
  <si>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</si>
  <si>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</si>
  <si>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</si>
  <si>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</si>
  <si>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</si>
  <si>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</si>
  <si>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</si>
  <si>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</si>
  <si>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</si>
  <si>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</si>
  <si>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</si>
  <si>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</si>
  <si>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</si>
  <si>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</si>
  <si>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</si>
  <si>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</si>
  <si>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</si>
  <si>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</si>
  <si>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</si>
  <si>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</si>
  <si>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</si>
  <si>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</si>
  <si>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</si>
  <si>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</si>
  <si>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</si>
  <si>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</si>
  <si>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</si>
  <si>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</si>
  <si>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</si>
  <si>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</si>
  <si>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</si>
  <si>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</si>
  <si>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</si>
  <si>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</si>
  <si>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</si>
  <si>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</si>
  <si>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</si>
  <si>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</si>
  <si>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</si>
  <si>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</si>
  <si>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</si>
  <si>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</si>
  <si>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</si>
  <si>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</si>
  <si>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</si>
  <si>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</si>
  <si>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</si>
  <si>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</si>
  <si>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</si>
  <si>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</si>
  <si>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</si>
  <si>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</si>
  <si>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</si>
  <si>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</si>
  <si>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</si>
  <si>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</si>
  <si>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</si>
  <si>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</si>
  <si>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</si>
  <si>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</si>
  <si>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</si>
  <si>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</si>
  <si>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</si>
  <si>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</si>
  <si>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</si>
  <si>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</si>
  <si>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</si>
  <si>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</si>
  <si>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</si>
  <si>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</si>
  <si>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</si>
  <si>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</si>
  <si>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</si>
  <si>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</si>
  <si>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</si>
  <si>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</si>
  <si>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</si>
  <si>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</si>
  <si>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</si>
  <si>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</si>
  <si>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</si>
  <si>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</si>
  <si>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</si>
  <si>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</si>
  <si>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</si>
  <si>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</si>
  <si>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</si>
  <si>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</si>
  <si>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</si>
  <si>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</si>
  <si>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</si>
  <si>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</si>
  <si>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</si>
  <si>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</si>
  <si>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</si>
  <si>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</si>
  <si>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</si>
  <si>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</si>
  <si>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</si>
  <si>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</si>
  <si>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</si>
  <si>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</si>
  <si>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</si>
  <si>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</si>
  <si>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</si>
  <si>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</si>
  <si>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</si>
  <si>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</si>
  <si>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</si>
  <si>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</si>
  <si>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</si>
  <si>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</si>
  <si>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</si>
  <si>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</si>
  <si>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</si>
  <si>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</si>
  <si>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</si>
  <si>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</si>
  <si>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</si>
  <si>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</si>
  <si>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</si>
  <si>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</si>
  <si>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</si>
  <si>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</si>
  <si>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</si>
  <si>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</si>
  <si>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</si>
  <si>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</si>
  <si>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</si>
  <si>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</si>
  <si>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</si>
  <si>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</si>
  <si>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</si>
  <si>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</si>
  <si>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</si>
  <si>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</si>
  <si>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</si>
  <si>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</si>
  <si>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</si>
  <si>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</si>
  <si>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</si>
  <si>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</si>
  <si>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</si>
  <si>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</si>
  <si>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</si>
  <si>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</si>
  <si>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</si>
  <si>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</si>
  <si>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</si>
  <si>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</si>
  <si>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</si>
  <si>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</si>
  <si>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</si>
  <si>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</si>
  <si>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</si>
  <si>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</si>
  <si>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</si>
  <si>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</si>
  <si>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</si>
  <si>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</si>
  <si>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</si>
  <si>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</si>
  <si>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</si>
  <si>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</si>
  <si>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</si>
  <si>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</si>
  <si>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</si>
  <si>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</si>
  <si>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</si>
  <si>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</si>
  <si>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</si>
  <si>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</si>
  <si>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</si>
  <si>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</si>
  <si>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</si>
  <si>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</si>
  <si>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</si>
  <si>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</si>
  <si>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</si>
  <si>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</si>
  <si>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</si>
  <si>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</si>
  <si>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</si>
  <si>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</si>
  <si>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</si>
  <si>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</si>
  <si>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</si>
  <si>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</si>
  <si>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</si>
  <si>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</si>
  <si>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</si>
  <si>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</si>
  <si>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</si>
  <si>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</si>
  <si>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</si>
  <si>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</si>
  <si>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</si>
  <si>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</si>
  <si>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</si>
  <si>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</si>
  <si>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</si>
  <si>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</si>
  <si>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</si>
  <si>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</si>
  <si>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</si>
  <si>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</si>
  <si>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</si>
  <si>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</si>
  <si>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</si>
  <si>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</si>
  <si>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</si>
  <si>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</si>
  <si>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</si>
  <si>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</si>
  <si>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</si>
  <si>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</si>
  <si>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</si>
  <si>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</si>
  <si>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</si>
  <si>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</si>
  <si>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</si>
  <si>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</si>
  <si>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</si>
  <si>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</si>
  <si>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</si>
  <si>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</si>
  <si>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</si>
  <si>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</si>
  <si>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</si>
  <si>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</si>
  <si>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</si>
  <si>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</si>
  <si>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</si>
  <si>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</si>
  <si>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</si>
  <si>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</si>
  <si>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</si>
  <si>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</si>
  <si>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</si>
  <si>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</si>
  <si>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</si>
  <si>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</si>
  <si>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</si>
  <si>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</si>
  <si>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</si>
  <si>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</si>
  <si>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</si>
  <si>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</si>
  <si>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</si>
  <si>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</si>
  <si>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</si>
  <si>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</si>
  <si>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</si>
  <si>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</si>
  <si>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</si>
  <si>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</si>
  <si>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</si>
  <si>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</si>
  <si>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</si>
  <si>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</si>
  <si>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</si>
  <si>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</si>
  <si>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</si>
  <si>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</si>
  <si>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</si>
  <si>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</si>
  <si>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</si>
  <si>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</si>
  <si>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</si>
  <si>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</si>
  <si>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</si>
  <si>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</si>
  <si>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</si>
  <si>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</si>
  <si>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</si>
  <si>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</si>
  <si>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</si>
  <si>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</si>
  <si>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</si>
  <si>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</si>
  <si>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</si>
  <si>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</si>
  <si>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</si>
  <si>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</si>
  <si>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</si>
  <si>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</si>
  <si>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</si>
  <si>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</si>
  <si>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</si>
  <si>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</si>
  <si>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</si>
  <si>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</si>
  <si>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</si>
  <si>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</si>
  <si>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</si>
  <si>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</si>
  <si>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</si>
  <si>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</si>
  <si>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</si>
  <si>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</si>
  <si>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</si>
  <si>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</si>
  <si>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</si>
  <si>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</si>
  <si>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</si>
  <si>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</si>
  <si>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</si>
  <si>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</si>
  <si>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</si>
  <si>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</si>
  <si>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</si>
  <si>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</si>
  <si>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</si>
  <si>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</si>
  <si>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</si>
  <si>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</si>
  <si>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</si>
  <si>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</si>
  <si>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</si>
  <si>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</si>
  <si>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</si>
  <si>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</si>
  <si>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</si>
  <si>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</si>
  <si>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</si>
  <si>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</si>
  <si>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</si>
  <si>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</si>
  <si>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</si>
  <si>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</si>
  <si>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</si>
  <si>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</si>
  <si>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</si>
  <si>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</si>
  <si>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</si>
  <si>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</si>
  <si>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</si>
  <si>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</si>
  <si>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</si>
  <si>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</si>
  <si>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</si>
  <si>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</si>
  <si>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</si>
  <si>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</si>
  <si>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</si>
  <si>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</si>
  <si>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</si>
  <si>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</si>
  <si>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</si>
  <si>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</si>
  <si>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</si>
  <si>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</si>
  <si>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</si>
  <si>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</si>
  <si>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</si>
  <si>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</si>
  <si>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</si>
  <si>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</si>
  <si>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</si>
  <si>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</si>
  <si>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</si>
  <si>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</si>
  <si>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</si>
  <si>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</si>
  <si>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</si>
  <si>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</si>
  <si>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</si>
  <si>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</si>
  <si>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</si>
  <si>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</si>
  <si>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</si>
  <si>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</si>
  <si>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</si>
  <si>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</si>
  <si>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</si>
  <si>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</si>
  <si>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</si>
  <si>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</si>
  <si>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</si>
  <si>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</si>
  <si>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</si>
  <si>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</si>
  <si>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</si>
  <si>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</si>
  <si>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</si>
  <si>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</si>
  <si>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</si>
  <si>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</si>
  <si>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</si>
  <si>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</si>
  <si>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</si>
  <si>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</si>
  <si>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</si>
  <si>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</si>
  <si>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</si>
  <si>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</si>
  <si>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</si>
  <si>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</si>
  <si>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</si>
  <si>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</si>
  <si>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</si>
  <si>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</si>
  <si>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</si>
  <si>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</si>
  <si>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</si>
  <si>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</si>
  <si>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</si>
  <si>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</si>
  <si>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</si>
  <si>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</si>
  <si>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</si>
  <si>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</si>
  <si>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</si>
  <si>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</si>
  <si>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</si>
  <si>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</si>
  <si>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</si>
  <si>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</si>
  <si>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</si>
  <si>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</si>
  <si>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</si>
  <si>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</si>
  <si>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</si>
  <si>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</si>
  <si>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</si>
  <si>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</si>
  <si>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</si>
  <si>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</si>
  <si>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</si>
  <si>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</si>
  <si>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</si>
  <si>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</si>
  <si>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</si>
  <si>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</si>
  <si>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</si>
  <si>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</si>
  <si>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</si>
  <si>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</si>
  <si>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</si>
  <si>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</si>
  <si>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</si>
  <si>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</si>
  <si>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</si>
  <si>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</si>
  <si>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</si>
  <si>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</si>
  <si>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</si>
  <si>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</si>
  <si>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</si>
  <si>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</si>
  <si>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</si>
  <si>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</si>
  <si>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</si>
  <si>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</si>
  <si>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</si>
  <si>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</si>
  <si>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</si>
  <si>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</si>
  <si>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</si>
  <si>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</si>
  <si>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</si>
  <si>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</si>
  <si>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</si>
  <si>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</si>
  <si>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</si>
  <si>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</si>
  <si>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</si>
  <si>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</si>
  <si>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</si>
  <si>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</si>
  <si>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</si>
  <si>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</si>
  <si>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</si>
  <si>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</si>
  <si>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</si>
  <si>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</si>
  <si>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</si>
  <si>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</si>
  <si>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</si>
  <si>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</si>
  <si>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</si>
  <si>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</si>
  <si>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</si>
  <si>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</si>
  <si>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</si>
  <si>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</si>
  <si>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</si>
  <si>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</si>
  <si>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</si>
  <si>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</si>
  <si>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</si>
  <si>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</si>
  <si>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</si>
  <si>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</si>
  <si>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</si>
  <si>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</si>
  <si>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</si>
  <si>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</si>
  <si>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</si>
  <si>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</si>
  <si>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</si>
  <si>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</si>
  <si>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</si>
  <si>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</si>
  <si>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</si>
  <si>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</si>
  <si>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</si>
  <si>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</si>
  <si>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</si>
  <si>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</si>
  <si>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</si>
  <si>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</si>
  <si>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</si>
  <si>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</si>
  <si>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</si>
  <si>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</si>
  <si>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</si>
  <si>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</si>
  <si>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</si>
  <si>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</si>
  <si>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</si>
  <si>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</si>
  <si>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</si>
  <si>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</si>
  <si>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</si>
  <si>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</si>
  <si>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</si>
  <si>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</si>
  <si>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</si>
  <si>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</si>
  <si>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</si>
  <si>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</si>
  <si>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</si>
  <si>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</si>
  <si>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</si>
  <si>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</si>
  <si>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</si>
  <si>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</si>
  <si>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</si>
  <si>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</si>
  <si>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</si>
  <si>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</si>
  <si>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</si>
  <si>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</si>
  <si>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</si>
  <si>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</si>
  <si>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</si>
  <si>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</si>
  <si>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</si>
  <si>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</si>
  <si>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</si>
  <si>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</si>
  <si>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</si>
  <si>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</si>
  <si>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</si>
  <si>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</si>
  <si>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</si>
  <si>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</si>
  <si>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</si>
  <si>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</si>
  <si>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</si>
  <si>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</si>
  <si>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</si>
  <si>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</si>
  <si>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</si>
  <si>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</si>
  <si>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</si>
  <si>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</si>
  <si>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</si>
  <si>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</si>
  <si>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</si>
  <si>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</si>
  <si>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</si>
  <si>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</si>
  <si>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</si>
  <si>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</si>
  <si>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</si>
  <si>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</si>
  <si>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</si>
  <si>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</si>
  <si>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</si>
  <si>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</si>
  <si>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</si>
  <si>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</si>
  <si>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</si>
  <si>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</si>
  <si>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</si>
  <si>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</si>
  <si>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</si>
  <si>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</si>
  <si>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</si>
  <si>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</si>
  <si>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</si>
  <si>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</si>
  <si>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</si>
  <si>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</si>
  <si>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</si>
  <si>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</si>
  <si>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</si>
  <si>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</si>
  <si>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</si>
  <si>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</si>
  <si>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</si>
  <si>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</si>
  <si>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</si>
  <si>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</si>
  <si>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</si>
  <si>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</si>
  <si>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</si>
  <si>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</si>
  <si>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</si>
  <si>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</si>
  <si>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</si>
  <si>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</si>
  <si>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</si>
  <si>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</si>
  <si>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</si>
  <si>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</si>
  <si>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</si>
  <si>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</si>
  <si>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</si>
  <si>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</si>
  <si>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</si>
  <si>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</si>
  <si>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</si>
  <si>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</si>
  <si>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</si>
  <si>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</si>
  <si>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</si>
  <si>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</si>
  <si>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</si>
  <si>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</si>
  <si>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</si>
  <si>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</si>
  <si>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</si>
  <si>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</si>
  <si>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</si>
  <si>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</si>
  <si>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</si>
  <si>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</si>
  <si>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</si>
  <si>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</si>
  <si>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</si>
  <si>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</si>
  <si>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</si>
  <si>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</si>
  <si>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</si>
  <si>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</si>
  <si>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</si>
  <si>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</si>
  <si>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</si>
  <si>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</si>
  <si>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</si>
  <si>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</si>
  <si>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</si>
  <si>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</si>
  <si>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</si>
  <si>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</si>
  <si>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</si>
  <si>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</si>
  <si>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</si>
  <si>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</si>
  <si>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</si>
  <si>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</si>
  <si>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</si>
  <si>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</si>
  <si>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</si>
  <si>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</si>
  <si>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</si>
  <si>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</si>
  <si>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</si>
  <si>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</si>
  <si>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</si>
  <si>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</si>
  <si>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</si>
  <si>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</si>
  <si>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</si>
  <si>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</si>
  <si>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</si>
  <si>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</si>
  <si>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</si>
  <si>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</si>
  <si>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</si>
  <si>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</si>
  <si>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</si>
  <si>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</si>
  <si>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</si>
  <si>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</si>
  <si>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</si>
  <si>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</si>
  <si>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</si>
  <si>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</si>
  <si>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</si>
  <si>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</si>
  <si>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</si>
  <si>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</si>
  <si>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</si>
  <si>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</si>
  <si>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</si>
  <si>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</si>
  <si>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</si>
  <si>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</si>
  <si>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</si>
  <si>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</si>
  <si>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</si>
  <si>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</si>
  <si>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</si>
  <si>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</si>
  <si>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</si>
  <si>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</si>
  <si>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</si>
  <si>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</si>
  <si>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</si>
  <si>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</si>
  <si>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</si>
  <si>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</si>
  <si>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</si>
  <si>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</si>
  <si>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</si>
  <si>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</si>
  <si>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</si>
  <si>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</si>
  <si>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</si>
  <si>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</si>
  <si>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</si>
  <si>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</si>
  <si>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</si>
  <si>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</si>
  <si>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</si>
  <si>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</si>
  <si>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</si>
  <si>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</si>
  <si>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</si>
  <si>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</si>
  <si>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</si>
  <si>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</si>
  <si>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</si>
  <si>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</si>
  <si>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</si>
  <si>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</si>
  <si>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</si>
  <si>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</si>
  <si>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</si>
  <si>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</si>
  <si>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</si>
  <si>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</si>
  <si>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</si>
  <si>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</si>
  <si>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</si>
  <si>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</si>
  <si>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</si>
  <si>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</si>
  <si>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</si>
  <si>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</si>
  <si>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</si>
  <si>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</si>
  <si>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</si>
  <si>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</si>
  <si>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</si>
  <si>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</si>
  <si>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</si>
  <si>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</si>
  <si>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</si>
  <si>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</si>
  <si>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</si>
  <si>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</si>
  <si>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</si>
  <si>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</si>
  <si>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</si>
  <si>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</si>
  <si>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</si>
  <si>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</si>
  <si>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</si>
  <si>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</si>
  <si>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</si>
  <si>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</si>
  <si>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</si>
  <si>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</si>
  <si>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</si>
  <si>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</si>
  <si>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</si>
  <si>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</si>
  <si>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</si>
  <si>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</si>
  <si>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</si>
  <si>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</si>
  <si>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</si>
  <si>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</si>
  <si>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</si>
  <si>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</si>
  <si>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</si>
  <si>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</si>
  <si>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</si>
  <si>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</si>
  <si>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</si>
  <si>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</si>
  <si>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</si>
  <si>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</si>
  <si>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</si>
  <si>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</si>
  <si>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</si>
  <si>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</si>
  <si>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</si>
  <si>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</si>
  <si>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</si>
  <si>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</si>
  <si>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</si>
  <si>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</si>
  <si>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</si>
  <si>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</si>
  <si>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</si>
  <si>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</si>
  <si>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</si>
  <si>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</si>
  <si>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</si>
  <si>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</si>
  <si>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</si>
  <si>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</si>
  <si>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</si>
  <si>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</si>
  <si>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</si>
  <si>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</si>
  <si>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</si>
  <si>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</si>
  <si>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</si>
  <si>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</si>
  <si>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</si>
  <si>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</si>
  <si>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</si>
  <si>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</si>
  <si>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</si>
  <si>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</si>
  <si>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</si>
  <si>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</si>
  <si>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</si>
  <si>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</si>
  <si>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</si>
  <si>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</si>
  <si>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</si>
  <si>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</si>
  <si>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</si>
  <si>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</si>
  <si>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</si>
  <si>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</si>
  <si>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</si>
  <si>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</si>
  <si>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</si>
  <si>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</si>
  <si>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</si>
  <si>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</si>
  <si>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</si>
  <si>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</si>
  <si>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</si>
  <si>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</si>
  <si>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</si>
  <si>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</si>
  <si>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</si>
  <si>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</si>
  <si>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</si>
  <si>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</si>
  <si>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</si>
  <si>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</si>
  <si>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</si>
  <si>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</si>
  <si>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</si>
  <si>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</si>
  <si>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</si>
  <si>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</si>
  <si>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</si>
  <si>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</si>
  <si>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</si>
  <si>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</si>
  <si>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</si>
  <si>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</si>
  <si>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</si>
  <si>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</si>
  <si>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</si>
  <si>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</si>
  <si>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</si>
  <si>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</si>
  <si>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</si>
  <si>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</si>
  <si>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</si>
  <si>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</si>
  <si>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</si>
  <si>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</si>
  <si>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</si>
  <si>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</si>
  <si>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</si>
  <si>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</si>
  <si>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</si>
  <si>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</si>
  <si>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</si>
  <si>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</si>
  <si>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</si>
  <si>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</si>
  <si>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</si>
  <si>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</si>
  <si>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</si>
  <si>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</si>
  <si>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</si>
  <si>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</si>
  <si>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</si>
  <si>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</si>
  <si>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</si>
  <si>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</si>
  <si>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</si>
  <si>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</si>
  <si>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</si>
  <si>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</si>
  <si>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</si>
  <si>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</si>
  <si>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</si>
  <si>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</si>
  <si>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</si>
  <si>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</si>
  <si>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</si>
  <si>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</si>
  <si>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</si>
  <si>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</si>
  <si>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</si>
  <si>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</si>
  <si>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</si>
  <si>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</si>
  <si>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</si>
  <si>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</si>
  <si>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</si>
  <si>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</si>
  <si>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</si>
  <si>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</si>
  <si>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</si>
  <si>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</si>
  <si>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</si>
  <si>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</si>
  <si>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</si>
  <si>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</si>
  <si>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</si>
  <si>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</si>
  <si>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</si>
  <si>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</si>
  <si>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</si>
  <si>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</si>
  <si>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</si>
  <si>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</si>
  <si>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</si>
  <si>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</si>
  <si>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</si>
  <si>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</si>
  <si>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</si>
  <si>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</si>
  <si>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</si>
  <si>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</si>
  <si>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</si>
  <si>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</si>
  <si>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</si>
  <si>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</si>
  <si>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</si>
  <si>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</si>
  <si>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</si>
  <si>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</si>
  <si>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</si>
  <si>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</si>
  <si>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</si>
  <si>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</si>
  <si>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</si>
  <si>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</si>
  <si>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</si>
  <si>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</si>
  <si>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</si>
  <si>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</si>
  <si>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</si>
  <si>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</si>
  <si>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</si>
  <si>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</si>
  <si>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</si>
  <si>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</si>
  <si>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</si>
  <si>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</si>
  <si>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</si>
  <si>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</si>
  <si>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</si>
  <si>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</si>
  <si>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</si>
  <si>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</si>
  <si>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</si>
  <si>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</si>
  <si>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</si>
  <si>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</si>
  <si>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</si>
  <si>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</si>
  <si>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</si>
  <si>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</si>
  <si>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</si>
  <si>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</si>
  <si>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</si>
  <si>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</si>
  <si>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</si>
  <si>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</si>
  <si>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</si>
  <si>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</si>
  <si>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</si>
  <si>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</si>
  <si>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</si>
  <si>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</si>
  <si>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</si>
  <si>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</si>
  <si>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</si>
  <si>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</si>
  <si>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</si>
  <si>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</si>
  <si>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</si>
  <si>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</si>
  <si>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</si>
  <si>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</si>
  <si>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</si>
  <si>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</si>
  <si>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</si>
  <si>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</si>
  <si>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</si>
  <si>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</si>
  <si>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</si>
  <si>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</si>
  <si>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</si>
  <si>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</si>
  <si>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</si>
  <si>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</si>
  <si>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</si>
  <si>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</si>
  <si>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</si>
  <si>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</si>
  <si>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</si>
  <si>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</si>
  <si>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</si>
  <si>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</si>
  <si>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</si>
  <si>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</si>
  <si>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</si>
  <si>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</si>
  <si>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</si>
  <si>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</si>
  <si>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</si>
  <si>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</si>
  <si>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</si>
  <si>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</si>
  <si>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</si>
  <si>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</si>
  <si>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</si>
  <si>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</si>
  <si>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</si>
  <si>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</si>
  <si>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</si>
  <si>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</si>
  <si>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</si>
  <si>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</si>
  <si>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</si>
  <si>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</si>
  <si>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</si>
  <si>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</si>
  <si>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</si>
  <si>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</si>
  <si>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</si>
  <si>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</si>
  <si>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</si>
  <si>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</si>
  <si>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</si>
  <si>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</si>
  <si>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</si>
  <si>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</si>
  <si>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</si>
  <si>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</si>
  <si>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</si>
  <si>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</si>
  <si>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</si>
  <si>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</si>
  <si>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</si>
  <si>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</si>
  <si>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</si>
  <si>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</si>
  <si>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</si>
  <si>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</si>
  <si>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</si>
  <si>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</si>
  <si>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</si>
  <si>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</si>
  <si>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</si>
  <si>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</si>
  <si>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</si>
  <si>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</si>
  <si>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</si>
  <si>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</si>
  <si>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</si>
  <si>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</si>
  <si>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</si>
  <si>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</si>
  <si>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</si>
  <si>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</si>
  <si>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</si>
  <si>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</si>
  <si>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</si>
  <si>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</si>
  <si>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</si>
  <si>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</si>
  <si>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</si>
  <si>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</si>
  <si>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</si>
  <si>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</si>
  <si>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</si>
  <si>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</si>
  <si>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</si>
  <si>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</si>
  <si>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</si>
  <si>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</si>
  <si>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</si>
  <si>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</si>
  <si>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</si>
  <si>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</si>
  <si>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</si>
  <si>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</si>
  <si>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</si>
  <si>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</si>
  <si>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</si>
  <si>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</si>
  <si>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</si>
  <si>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</si>
  <si>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</si>
  <si>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</si>
  <si>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</si>
  <si>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</si>
  <si>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</si>
  <si>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</si>
  <si>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</si>
  <si>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</si>
  <si>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</si>
  <si>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</si>
  <si>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</si>
  <si>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</si>
  <si>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</si>
  <si>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</si>
  <si>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</si>
  <si>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</si>
  <si>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</si>
  <si>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</si>
  <si>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</si>
  <si>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</si>
  <si>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</si>
  <si>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</si>
  <si>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</si>
  <si>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</si>
  <si>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</si>
  <si>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</si>
  <si>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</si>
  <si>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</si>
  <si>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</si>
  <si>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</si>
  <si>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</si>
  <si>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</si>
  <si>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</si>
  <si>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</si>
  <si>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</si>
  <si>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</si>
  <si>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</si>
  <si>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</si>
  <si>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</si>
  <si>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</si>
  <si>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</si>
  <si>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</si>
  <si>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</si>
  <si>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</si>
  <si>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</si>
  <si>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</si>
  <si>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</si>
  <si>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</si>
  <si>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</si>
  <si>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</si>
  <si>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</si>
  <si>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</si>
  <si>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</si>
  <si>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</si>
  <si>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</si>
  <si>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</si>
  <si>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</si>
  <si>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</si>
  <si>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</si>
  <si>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</si>
  <si>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</si>
  <si>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</si>
  <si>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</si>
  <si>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</si>
  <si>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</si>
  <si>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</si>
  <si>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</si>
  <si>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</si>
  <si>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</si>
  <si>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</si>
  <si>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</si>
  <si>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</si>
  <si>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</si>
  <si>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</si>
  <si>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</si>
  <si>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</si>
  <si>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</si>
  <si>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</si>
  <si>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</si>
  <si>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</si>
  <si>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</si>
  <si>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</si>
  <si>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</si>
  <si>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</si>
  <si>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</si>
  <si>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</si>
  <si>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</si>
  <si>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</si>
  <si>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</si>
  <si>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</si>
  <si>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</si>
  <si>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</si>
  <si>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</si>
  <si>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</si>
  <si>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</si>
  <si>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</si>
  <si>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</si>
  <si>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</si>
  <si>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</si>
  <si>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</si>
  <si>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</si>
  <si>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</si>
  <si>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</si>
  <si>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</si>
  <si>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</si>
  <si>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</si>
  <si>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</si>
  <si>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</si>
  <si>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</si>
  <si>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</si>
  <si>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</si>
  <si>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</si>
  <si>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</si>
  <si>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</si>
  <si>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</si>
  <si>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</si>
  <si>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</si>
  <si>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</si>
  <si>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</si>
  <si>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</si>
  <si>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</si>
  <si>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</si>
  <si>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</si>
  <si>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</si>
  <si>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</si>
  <si>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</si>
  <si>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</si>
  <si>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</si>
  <si>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</si>
  <si>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</si>
  <si>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</si>
  <si>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</si>
  <si>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</si>
  <si>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</si>
  <si>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</si>
  <si>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</si>
  <si>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</si>
  <si>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</si>
  <si>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</si>
  <si>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</si>
  <si>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</si>
  <si>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</si>
  <si>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</si>
  <si>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</si>
  <si>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</si>
  <si>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</si>
  <si>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</si>
  <si>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</si>
  <si>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</si>
  <si>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</si>
  <si>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</si>
  <si>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</si>
  <si>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</si>
  <si>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</si>
  <si>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</si>
  <si>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</si>
  <si>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</si>
  <si>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</si>
  <si>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</si>
  <si>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</si>
  <si>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</si>
  <si>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</si>
  <si>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</si>
  <si>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</si>
  <si>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</si>
  <si>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</si>
  <si>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</si>
  <si>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</si>
  <si>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</si>
  <si>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</si>
  <si>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</si>
  <si>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</si>
  <si>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</si>
  <si>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</si>
  <si>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</si>
  <si>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</si>
  <si>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</si>
  <si>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</si>
  <si>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</si>
  <si>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</si>
  <si>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</si>
  <si>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</si>
  <si>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</si>
  <si>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</si>
  <si>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</si>
  <si>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</si>
  <si>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</si>
  <si>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</si>
  <si>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</si>
  <si>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</si>
  <si>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</si>
  <si>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</si>
  <si>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</si>
  <si>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</si>
  <si>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</si>
  <si>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</si>
  <si>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</si>
  <si>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</si>
  <si>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</si>
  <si>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</si>
  <si>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</si>
  <si>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</si>
  <si>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</si>
  <si>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</si>
  <si>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</si>
  <si>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</si>
  <si>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</si>
  <si>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</si>
  <si>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</si>
  <si>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</si>
  <si>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</si>
  <si>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</si>
  <si>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</si>
  <si>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</si>
  <si>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</si>
  <si>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</si>
  <si>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</si>
  <si>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</si>
  <si>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</si>
  <si>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</si>
  <si>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</si>
  <si>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</si>
  <si>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</si>
  <si>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</si>
  <si>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</si>
  <si>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</si>
  <si>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</si>
  <si>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</si>
  <si>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</si>
  <si>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</si>
  <si>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</si>
  <si>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</si>
  <si>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</si>
  <si>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</si>
  <si>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</si>
  <si>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</si>
  <si>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</si>
  <si>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</si>
  <si>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</si>
  <si>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</si>
  <si>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</si>
  <si>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</si>
  <si>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</si>
  <si>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</si>
  <si>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</si>
  <si>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</si>
  <si>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</si>
  <si>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</si>
  <si>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</si>
  <si>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</si>
  <si>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</si>
  <si>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</si>
  <si>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</si>
  <si>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</si>
  <si>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</si>
  <si>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</si>
  <si>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</si>
  <si>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</si>
  <si>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</si>
  <si>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</si>
  <si>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</si>
  <si>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</si>
  <si>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</si>
  <si>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</si>
  <si>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</si>
  <si>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</si>
  <si>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</si>
  <si>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</si>
  <si>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</si>
  <si>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</si>
  <si>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</si>
  <si>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</si>
  <si>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</si>
  <si>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</si>
  <si>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</si>
  <si>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</si>
  <si>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</si>
  <si>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</si>
  <si>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</si>
  <si>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</si>
  <si>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</si>
  <si>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</si>
  <si>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</si>
  <si>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</si>
  <si>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</si>
  <si>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</si>
  <si>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</si>
  <si>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</si>
  <si>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</si>
  <si>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</si>
  <si>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</si>
  <si>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</si>
  <si>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</si>
  <si>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</si>
  <si>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</si>
  <si>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</si>
  <si>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</si>
  <si>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</si>
  <si>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</si>
  <si>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</si>
  <si>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</si>
  <si>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</si>
  <si>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</si>
  <si>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</si>
  <si>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</si>
  <si>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</si>
  <si>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</si>
  <si>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</si>
  <si>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</si>
  <si>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</si>
  <si>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</si>
  <si>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</si>
  <si>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</si>
  <si>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</si>
  <si>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</si>
  <si>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</si>
  <si>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</si>
  <si>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</si>
  <si>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</si>
  <si>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</si>
  <si>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</si>
  <si>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</si>
  <si>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</si>
  <si>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</si>
  <si>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</si>
  <si>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</si>
  <si>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</si>
  <si>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</si>
  <si>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</si>
  <si>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</si>
  <si>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</si>
  <si>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</si>
  <si>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</si>
  <si>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</si>
  <si>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</si>
  <si>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</si>
  <si>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</si>
  <si>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</si>
  <si>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</si>
  <si>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</si>
  <si>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</si>
  <si>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</si>
  <si>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</si>
  <si>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</si>
  <si>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</si>
  <si>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</si>
  <si>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</si>
  <si>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</si>
  <si>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</si>
  <si>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</si>
  <si>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</si>
  <si>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</si>
  <si>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</si>
  <si>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</si>
  <si>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</si>
  <si>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</si>
  <si>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</si>
  <si>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</si>
  <si>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</si>
  <si>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</si>
  <si>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</si>
  <si>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</si>
  <si>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</si>
  <si>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</si>
  <si>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</si>
  <si>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</si>
  <si>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</si>
  <si>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</si>
  <si>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</si>
  <si>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</si>
  <si>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</si>
  <si>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</si>
  <si>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</si>
  <si>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</si>
  <si>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</si>
  <si>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</si>
  <si>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</si>
  <si>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</si>
  <si>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</si>
  <si>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</si>
  <si>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</si>
  <si>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</si>
  <si>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</si>
  <si>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</si>
  <si>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</si>
  <si>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</si>
  <si>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</si>
  <si>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</si>
  <si>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</si>
  <si>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</si>
  <si>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</si>
  <si>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</si>
  <si>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</si>
  <si>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</si>
  <si>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</si>
  <si>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</si>
  <si>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</si>
  <si>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</si>
  <si>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</si>
  <si>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</si>
  <si>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</si>
  <si>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</si>
  <si>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</si>
  <si>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</si>
  <si>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</si>
  <si>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</si>
  <si>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</si>
  <si>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</si>
  <si>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</si>
  <si>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</si>
  <si>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</si>
  <si>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</si>
  <si>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</si>
  <si>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</si>
  <si>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</si>
  <si>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</si>
  <si>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</si>
  <si>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</si>
  <si>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</si>
  <si>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</si>
  <si>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</si>
  <si>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</si>
  <si>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</si>
  <si>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</si>
  <si>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</si>
  <si>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</si>
  <si>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</si>
  <si>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</si>
  <si>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</si>
  <si>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</si>
  <si>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</si>
  <si>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</si>
  <si>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</si>
  <si>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</si>
  <si>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</si>
  <si>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</si>
  <si>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</si>
  <si>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</si>
  <si>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</si>
  <si>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</si>
  <si>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</si>
  <si>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</si>
  <si>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</si>
  <si>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</si>
  <si>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</si>
  <si>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</si>
  <si>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</si>
  <si>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</si>
  <si>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</si>
  <si>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</si>
  <si>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</si>
  <si>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</si>
  <si>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</si>
  <si>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</si>
  <si>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</si>
  <si>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</si>
  <si>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</si>
  <si>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</si>
  <si>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</si>
  <si>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</si>
  <si>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</si>
  <si>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</si>
  <si>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</si>
  <si>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</si>
  <si>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</si>
  <si>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</si>
  <si>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</si>
  <si>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</si>
  <si>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</si>
  <si>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</si>
  <si>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</si>
  <si>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</si>
  <si>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</si>
  <si>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</si>
  <si>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</si>
  <si>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</si>
  <si>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</si>
  <si>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</si>
  <si>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</si>
  <si>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</si>
  <si>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</si>
  <si>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</si>
  <si>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</si>
  <si>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</si>
  <si>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</si>
  <si>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</si>
  <si>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</si>
  <si>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</si>
  <si>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</si>
  <si>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</si>
  <si>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</si>
  <si>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</si>
  <si>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</si>
  <si>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</si>
  <si>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</si>
  <si>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</si>
  <si>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</si>
  <si>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</si>
  <si>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</si>
  <si>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</si>
  <si>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</si>
  <si>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</si>
  <si>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</si>
  <si>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</si>
  <si>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</si>
  <si>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</si>
  <si>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</si>
  <si>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</si>
  <si>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</si>
  <si>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</si>
  <si>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</si>
  <si>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</si>
  <si>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</si>
  <si>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</si>
  <si>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</si>
  <si>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</si>
  <si>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</si>
  <si>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</si>
  <si>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</si>
  <si>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</si>
  <si>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</si>
  <si>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</si>
  <si>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</si>
  <si>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</si>
  <si>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</si>
  <si>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</si>
  <si>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</si>
  <si>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</si>
  <si>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</si>
  <si>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</si>
  <si>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</si>
  <si>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</si>
  <si>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</si>
  <si>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</si>
  <si>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</si>
  <si>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</si>
  <si>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</si>
  <si>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</si>
  <si>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</si>
  <si>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</si>
  <si>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</si>
  <si>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</si>
  <si>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</si>
  <si>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</si>
  <si>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</si>
  <si>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</si>
  <si>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</si>
  <si>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</si>
  <si>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</si>
  <si>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</si>
  <si>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</si>
  <si>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</si>
  <si>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</si>
  <si>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</si>
  <si>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</si>
  <si>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</si>
  <si>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</si>
  <si>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</si>
  <si>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</si>
  <si>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</si>
  <si>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</si>
  <si>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</si>
  <si>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</si>
  <si>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</si>
  <si>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</si>
  <si>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</si>
  <si>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</si>
  <si>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</si>
  <si>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</si>
  <si>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</si>
  <si>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</si>
  <si>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</si>
  <si>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</si>
  <si>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</si>
  <si>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</si>
  <si>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</si>
  <si>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</si>
  <si>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</si>
  <si>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</si>
  <si>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</si>
  <si>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</si>
  <si>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</si>
  <si>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</si>
  <si>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</si>
  <si>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</si>
  <si>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</si>
  <si>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</si>
  <si>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</si>
  <si>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</si>
  <si>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</si>
  <si>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</si>
  <si>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</si>
  <si>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</si>
  <si>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</si>
  <si>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</si>
  <si>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</si>
  <si>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</si>
  <si>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</si>
  <si>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</si>
  <si>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</si>
  <si>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</si>
  <si>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</si>
  <si>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</si>
  <si>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</si>
  <si>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</si>
  <si>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</si>
  <si>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</si>
  <si>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</si>
  <si>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</si>
  <si>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</si>
  <si>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</si>
  <si>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</si>
  <si>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</si>
  <si>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</si>
  <si>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</si>
  <si>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</si>
  <si>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</si>
  <si>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</si>
  <si>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</si>
  <si>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</si>
  <si>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</si>
  <si>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</si>
  <si>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</si>
  <si>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</si>
  <si>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</si>
  <si>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</si>
  <si>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</si>
  <si>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</si>
  <si>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</si>
  <si>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</si>
  <si>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</si>
  <si>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</si>
  <si>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</si>
  <si>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</si>
  <si>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</si>
  <si>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</si>
  <si>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</si>
  <si>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</si>
  <si>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</si>
  <si>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</si>
  <si>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</si>
  <si>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</si>
  <si>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</si>
  <si>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</si>
  <si>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</si>
  <si>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</si>
  <si>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</si>
  <si>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</si>
  <si>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</si>
  <si>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</si>
  <si>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</si>
  <si>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</si>
  <si>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</si>
  <si>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</si>
  <si>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</si>
  <si>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</si>
  <si>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</si>
  <si>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</si>
  <si>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</si>
  <si>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</si>
  <si>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</si>
  <si>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</si>
  <si>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</si>
  <si>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</si>
  <si>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</si>
  <si>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</si>
  <si>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</si>
  <si>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</si>
  <si>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</si>
  <si>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</si>
  <si>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</si>
  <si>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</si>
  <si>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</si>
  <si>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</si>
  <si>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</si>
  <si>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</si>
  <si>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</si>
  <si>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</si>
  <si>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</si>
  <si>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</si>
  <si>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</si>
  <si>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</si>
  <si>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</si>
  <si>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</si>
  <si>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</si>
  <si>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</si>
  <si>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</si>
  <si>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</si>
  <si>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</si>
  <si>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</si>
  <si>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</si>
  <si>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</si>
  <si>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</si>
  <si>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</si>
  <si>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</si>
  <si>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</si>
  <si>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</si>
  <si>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</si>
  <si>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</si>
  <si>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</si>
  <si>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</si>
  <si>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</si>
  <si>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</si>
  <si>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</si>
  <si>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</si>
  <si>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</si>
  <si>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</si>
  <si>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</si>
  <si>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</si>
  <si>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</si>
  <si>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</si>
  <si>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</si>
  <si>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</si>
  <si>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</si>
  <si>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</si>
  <si>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</si>
  <si>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</si>
  <si>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</si>
  <si>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</si>
  <si>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</si>
  <si>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</si>
  <si>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</si>
  <si>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</si>
  <si>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</si>
  <si>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</si>
  <si>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</si>
  <si>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</si>
  <si>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</si>
  <si>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</si>
  <si>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</si>
  <si>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</si>
  <si>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</si>
  <si>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</si>
  <si>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</si>
  <si>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</si>
  <si>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</si>
  <si>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</si>
  <si>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</si>
  <si>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</si>
  <si>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</si>
  <si>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</si>
  <si>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</si>
  <si>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</si>
  <si>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</si>
  <si>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</si>
  <si>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</si>
  <si>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</si>
  <si>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</si>
  <si>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</si>
  <si>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</si>
  <si>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</si>
  <si>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</si>
  <si>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</si>
  <si>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</si>
  <si>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</si>
  <si>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</si>
  <si>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</si>
  <si>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</si>
  <si>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</si>
  <si>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</si>
  <si>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</si>
  <si>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</si>
  <si>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</si>
  <si>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</si>
  <si>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</si>
  <si>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</si>
  <si>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</si>
  <si>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</si>
  <si>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</si>
  <si>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</si>
  <si>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</si>
  <si>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</si>
  <si>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</si>
  <si>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</si>
  <si>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</si>
  <si>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</si>
  <si>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</si>
  <si>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</si>
  <si>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</si>
  <si>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</si>
  <si>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</si>
  <si>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</si>
  <si>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</si>
  <si>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</si>
  <si>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</si>
  <si>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</si>
  <si>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</si>
  <si>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</si>
  <si>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</si>
  <si>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</si>
  <si>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</si>
  <si>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</si>
  <si>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</si>
  <si>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</si>
  <si>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</si>
  <si>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</si>
  <si>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</si>
  <si>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</si>
  <si>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</si>
  <si>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</si>
  <si>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</si>
  <si>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</si>
  <si>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</si>
  <si>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</si>
  <si>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</si>
  <si>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</si>
  <si>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</si>
  <si>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</si>
  <si>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</si>
  <si>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</si>
  <si>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</si>
  <si>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</si>
  <si>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</si>
  <si>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</si>
  <si>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</si>
  <si>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</si>
  <si>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</si>
  <si>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</si>
  <si>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</si>
  <si>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</si>
  <si>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</si>
  <si>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</si>
  <si>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</si>
  <si>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</si>
  <si>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</si>
  <si>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</si>
  <si>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</si>
  <si>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</si>
  <si>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</si>
  <si>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</si>
  <si>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</si>
  <si>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</si>
  <si>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</si>
  <si>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</si>
  <si>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</si>
  <si>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</si>
  <si>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</si>
  <si>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</si>
  <si>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</si>
  <si>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</si>
  <si>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</si>
  <si>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</si>
  <si>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</si>
  <si>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</si>
  <si>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</si>
  <si>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</si>
  <si>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</si>
  <si>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</si>
  <si>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</si>
  <si>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</si>
  <si>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</si>
  <si>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</si>
  <si>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</si>
  <si>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</si>
  <si>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</si>
  <si>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</si>
  <si>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</si>
  <si>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</si>
  <si>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</si>
  <si>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</si>
  <si>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</si>
  <si>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</si>
  <si>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</si>
  <si>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</si>
  <si>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</si>
  <si>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</si>
  <si>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</si>
  <si>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</si>
  <si>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</si>
  <si>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</si>
  <si>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</si>
  <si>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</si>
  <si>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</si>
  <si>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</si>
  <si>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</si>
  <si>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</si>
  <si>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</si>
  <si>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</si>
  <si>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</si>
  <si>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</si>
  <si>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</si>
  <si>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</si>
  <si>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</si>
  <si>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</si>
  <si>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</si>
  <si>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</si>
  <si>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</si>
  <si>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</si>
  <si>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</si>
  <si>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</si>
  <si>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</si>
  <si>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</si>
  <si>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</si>
  <si>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</si>
  <si>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</si>
  <si>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</si>
  <si>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</si>
  <si>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</si>
  <si>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</si>
  <si>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</si>
  <si>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</si>
  <si>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</si>
  <si>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</si>
  <si>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</si>
  <si>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</si>
  <si>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</si>
  <si>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</si>
  <si>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</si>
  <si>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</si>
  <si>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</si>
  <si>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</si>
  <si>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</si>
  <si>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</si>
  <si>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</si>
  <si>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</si>
  <si>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</si>
  <si>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</si>
  <si>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</si>
  <si>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</si>
  <si>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</si>
  <si>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</si>
  <si>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</si>
  <si>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</si>
  <si>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</si>
  <si>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</si>
  <si>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</si>
  <si>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</si>
  <si>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</si>
  <si>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</si>
  <si>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</si>
  <si>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</si>
  <si>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</si>
  <si>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</si>
  <si>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</si>
  <si>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</si>
  <si>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</si>
  <si>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</si>
  <si>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</si>
  <si>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</si>
  <si>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</si>
  <si>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</si>
  <si>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</si>
  <si>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</si>
  <si>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</si>
  <si>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</si>
  <si>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</si>
  <si>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</si>
  <si>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</si>
  <si>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</si>
  <si>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</si>
  <si>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</si>
  <si>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</si>
  <si>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</si>
  <si>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</si>
  <si>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</si>
  <si>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</si>
  <si>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</si>
  <si>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</si>
  <si>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</si>
  <si>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</si>
  <si>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</si>
  <si>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</si>
  <si>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</si>
  <si>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</si>
  <si>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</si>
  <si>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</si>
  <si>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</si>
  <si>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</si>
  <si>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</si>
  <si>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</si>
  <si>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</si>
  <si>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</si>
  <si>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</si>
  <si>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</si>
  <si>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</si>
  <si>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</si>
  <si>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</si>
  <si>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</si>
  <si>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</si>
  <si>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</si>
  <si>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</si>
  <si>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</si>
  <si>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</si>
  <si>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</si>
  <si>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</si>
  <si>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</si>
  <si>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</si>
  <si>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</si>
  <si>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</si>
  <si>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</si>
  <si>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</si>
  <si>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</si>
  <si>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</si>
  <si>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</si>
  <si>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</si>
  <si>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</si>
  <si>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</si>
  <si>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</si>
  <si>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</si>
  <si>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</si>
  <si>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</si>
  <si>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</si>
  <si>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</si>
  <si>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</si>
  <si>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</si>
  <si>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</si>
  <si>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</si>
  <si>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</si>
  <si>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</si>
  <si>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</si>
  <si>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</si>
  <si>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</si>
  <si>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</si>
  <si>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</si>
  <si>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</si>
  <si>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</si>
  <si>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</si>
  <si>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</si>
  <si>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</si>
  <si>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</si>
  <si>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</si>
  <si>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</si>
  <si>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</si>
  <si>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</si>
  <si>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</si>
  <si>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</si>
  <si>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</si>
  <si>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</si>
  <si>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</si>
  <si>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</si>
  <si>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</si>
  <si>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</si>
  <si>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</si>
  <si>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</si>
  <si>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</si>
  <si>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</si>
  <si>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</si>
  <si>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</si>
  <si>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</si>
  <si>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</si>
  <si>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</si>
  <si>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</si>
  <si>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</si>
  <si>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</si>
  <si>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</si>
  <si>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</si>
  <si>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</si>
  <si>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</si>
  <si>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</si>
  <si>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</si>
  <si>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</si>
  <si>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</si>
  <si>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</si>
  <si>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</si>
  <si>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</si>
  <si>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</si>
  <si>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</si>
  <si>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</si>
  <si>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</si>
  <si>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</si>
  <si>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</si>
  <si>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</si>
  <si>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</si>
  <si>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</si>
  <si>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</si>
  <si>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</si>
  <si>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</si>
  <si>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</si>
  <si>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</si>
  <si>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</si>
  <si>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</si>
  <si>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</si>
  <si>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</si>
  <si>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</si>
  <si>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</si>
  <si>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</si>
  <si>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</si>
  <si>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</si>
  <si>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</si>
  <si>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</si>
  <si>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</si>
  <si>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</si>
  <si>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</si>
  <si>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</si>
  <si>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</si>
  <si>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</si>
  <si>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</si>
  <si>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</si>
  <si>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</si>
  <si>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</si>
  <si>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</si>
  <si>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</si>
  <si>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</si>
  <si>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</si>
  <si>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</si>
  <si>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</si>
  <si>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</si>
  <si>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</si>
  <si>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</si>
  <si>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</si>
  <si>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</si>
  <si>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</si>
  <si>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</si>
  <si>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</si>
  <si>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</si>
  <si>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</si>
  <si>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</si>
  <si>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</si>
  <si>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</si>
  <si>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</si>
  <si>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</si>
  <si>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</si>
  <si>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</si>
  <si>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</si>
  <si>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</si>
  <si>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</si>
  <si>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</si>
  <si>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</si>
  <si>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</si>
  <si>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</si>
  <si>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</si>
  <si>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</si>
  <si>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</si>
  <si>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</si>
  <si>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</si>
  <si>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</si>
  <si>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</si>
  <si>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</si>
  <si>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</si>
  <si>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</si>
  <si>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</si>
  <si>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</si>
  <si>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</si>
  <si>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</si>
  <si>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</si>
  <si>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</si>
  <si>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</si>
  <si>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</si>
  <si>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</si>
  <si>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</si>
  <si>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</si>
  <si>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</si>
  <si>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</si>
  <si>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</si>
  <si>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</si>
  <si>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</si>
  <si>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</si>
  <si>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</si>
  <si>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</si>
  <si>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</si>
  <si>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</si>
  <si>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</si>
  <si>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</si>
  <si>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</si>
  <si>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</si>
  <si>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</si>
  <si>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</si>
  <si>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</si>
  <si>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</si>
  <si>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</si>
  <si>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</si>
  <si>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</si>
  <si>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</si>
  <si>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</si>
  <si>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</si>
  <si>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</si>
  <si>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</si>
  <si>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</si>
  <si>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</si>
  <si>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</si>
  <si>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</si>
  <si>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</si>
  <si>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</si>
  <si>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</si>
  <si>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</si>
  <si>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</si>
  <si>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</si>
  <si>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</si>
  <si>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</si>
  <si>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</si>
  <si>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</si>
  <si>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</si>
  <si>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</si>
  <si>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</si>
  <si>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</si>
  <si>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</si>
  <si>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</si>
  <si>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</si>
  <si>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</si>
  <si>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</si>
  <si>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</si>
  <si>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</si>
  <si>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</si>
  <si>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</si>
  <si>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</si>
  <si>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</si>
  <si>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</si>
  <si>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</si>
  <si>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</si>
  <si>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</si>
  <si>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</si>
  <si>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</si>
  <si>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</si>
  <si>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</si>
  <si>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</si>
  <si>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</si>
  <si>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</si>
  <si>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</si>
  <si>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</si>
  <si>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</si>
  <si>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</si>
  <si>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</si>
  <si>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</si>
  <si>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</si>
  <si>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</si>
  <si>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</si>
  <si>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</si>
  <si>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</si>
  <si>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</si>
  <si>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</si>
  <si>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</si>
  <si>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</si>
  <si>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</si>
  <si>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</si>
  <si>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</si>
  <si>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</si>
  <si>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</si>
  <si>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</si>
  <si>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</si>
  <si>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</si>
  <si>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</si>
  <si>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</si>
  <si>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</si>
  <si>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</si>
  <si>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</si>
  <si>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</si>
  <si>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</si>
  <si>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</si>
  <si>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</si>
  <si>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</si>
  <si>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</si>
  <si>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</si>
  <si>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</si>
  <si>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</si>
  <si>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</si>
  <si>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</si>
  <si>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</si>
  <si>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</si>
  <si>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</si>
  <si>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</si>
  <si>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</si>
  <si>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</si>
  <si>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</si>
  <si>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</si>
  <si>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</si>
  <si>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</si>
  <si>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</si>
  <si>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</si>
  <si>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</si>
  <si>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</si>
  <si>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</si>
  <si>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</si>
  <si>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</si>
  <si>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</si>
  <si>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</si>
  <si>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</si>
  <si>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</si>
  <si>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</si>
  <si>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</si>
  <si>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</si>
  <si>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</si>
  <si>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</si>
  <si>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</si>
  <si>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</si>
  <si>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</si>
  <si>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</si>
  <si>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</si>
  <si>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</si>
  <si>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</si>
  <si>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</si>
  <si>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</si>
  <si>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</si>
  <si>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</si>
  <si>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</si>
  <si>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</si>
  <si>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</si>
  <si>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</si>
  <si>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</si>
  <si>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</si>
  <si>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</si>
  <si>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</si>
  <si>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</si>
  <si>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</si>
  <si>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</si>
  <si>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</si>
  <si>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</si>
  <si>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</si>
  <si>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</si>
  <si>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</si>
  <si>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</si>
  <si>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</si>
  <si>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</si>
  <si>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</si>
  <si>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</si>
  <si>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</si>
  <si>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</si>
  <si>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</si>
  <si>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</si>
  <si>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</si>
  <si>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</si>
  <si>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</si>
  <si>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</si>
  <si>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</si>
  <si>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</si>
  <si>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</si>
  <si>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</si>
  <si>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</si>
  <si>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</si>
  <si>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</si>
  <si>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</si>
  <si>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</si>
  <si>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</si>
  <si>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</si>
  <si>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</si>
  <si>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</si>
  <si>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</si>
  <si>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</si>
  <si>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</si>
  <si>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</si>
  <si>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</si>
  <si>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</si>
  <si>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</si>
  <si>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</si>
  <si>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</si>
  <si>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</si>
  <si>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</si>
  <si>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</si>
  <si>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</si>
  <si>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</si>
  <si>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</si>
  <si>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</si>
  <si>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</si>
  <si>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</si>
  <si>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</si>
  <si>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</si>
  <si>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</si>
  <si>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</si>
  <si>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</si>
  <si>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</si>
  <si>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</si>
  <si>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</si>
  <si>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</si>
  <si>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</si>
  <si>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</si>
  <si>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</si>
  <si>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</si>
  <si>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</si>
  <si>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</si>
  <si>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</si>
  <si>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</si>
  <si>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</si>
  <si>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</si>
  <si>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</si>
  <si>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</si>
  <si>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</si>
  <si>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</si>
  <si>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</si>
  <si>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</si>
  <si>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</si>
  <si>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</si>
  <si>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</si>
  <si>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</si>
  <si>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</si>
  <si>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</si>
  <si>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</si>
  <si>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</si>
  <si>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</si>
  <si>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</si>
  <si>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</si>
  <si>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</si>
  <si>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</si>
  <si>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</si>
  <si>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</si>
  <si>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</si>
  <si>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</si>
  <si>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</si>
  <si>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</si>
  <si>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</si>
  <si>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</si>
  <si>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</si>
  <si>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</si>
  <si>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</si>
  <si>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</si>
  <si>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</si>
  <si>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</si>
  <si>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</si>
  <si>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</si>
  <si>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</si>
  <si>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</si>
  <si>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</si>
  <si>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</si>
  <si>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</si>
  <si>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</si>
  <si>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</si>
  <si>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</si>
  <si>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</si>
  <si>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</si>
  <si>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</si>
  <si>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</si>
  <si>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</si>
  <si>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</si>
  <si>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</si>
  <si>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</si>
  <si>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</si>
  <si>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</si>
  <si>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</si>
  <si>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</si>
  <si>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</si>
  <si>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</si>
  <si>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</si>
  <si>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</si>
  <si>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</si>
  <si>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</si>
  <si>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</si>
  <si>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</si>
  <si>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</si>
  <si>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</si>
  <si>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</si>
  <si>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</si>
  <si>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</si>
  <si>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</si>
  <si>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</si>
  <si>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</si>
  <si>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</si>
  <si>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</si>
  <si>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</si>
  <si>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</si>
  <si>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</si>
  <si>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</si>
  <si>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</si>
  <si>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</si>
  <si>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</si>
  <si>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</si>
  <si>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</si>
  <si>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</si>
  <si>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</si>
  <si>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</si>
  <si>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</si>
  <si>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</si>
  <si>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</si>
  <si>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</si>
  <si>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</si>
  <si>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</si>
  <si>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</si>
  <si>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</si>
  <si>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</si>
  <si>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</si>
  <si>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</si>
  <si>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</si>
  <si>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</si>
  <si>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</si>
  <si>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</si>
  <si>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</si>
  <si>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</si>
  <si>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</si>
  <si>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</si>
  <si>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</si>
  <si>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</si>
  <si>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</si>
  <si>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</si>
  <si>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</si>
  <si>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</si>
  <si>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</si>
  <si>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</si>
  <si>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</si>
  <si>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</si>
  <si>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</si>
  <si>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</si>
  <si>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</si>
  <si>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</si>
  <si>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</si>
  <si>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</si>
  <si>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</si>
  <si>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</si>
  <si>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</si>
  <si>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</si>
  <si>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</si>
  <si>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</si>
  <si>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</si>
  <si>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</si>
  <si>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</si>
  <si>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</si>
  <si>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</si>
  <si>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</si>
  <si>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</si>
  <si>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</si>
  <si>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</si>
  <si>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</si>
  <si>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</si>
  <si>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</si>
  <si>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</si>
  <si>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</si>
  <si>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</si>
  <si>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</si>
  <si>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</si>
  <si>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</si>
  <si>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</si>
  <si>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</si>
  <si>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</si>
  <si>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</si>
  <si>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</si>
  <si>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</si>
  <si>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</si>
  <si>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</si>
  <si>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</si>
  <si>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</si>
  <si>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</si>
  <si>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</si>
  <si>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</si>
  <si>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</si>
  <si>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</si>
  <si>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</si>
  <si>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</si>
  <si>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</si>
  <si>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</si>
  <si>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</si>
  <si>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</si>
  <si>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</si>
  <si>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</si>
  <si>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</si>
  <si>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</si>
  <si>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</si>
  <si>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</si>
  <si>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</si>
  <si>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</si>
  <si>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</si>
  <si>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</si>
  <si>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</si>
  <si>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</si>
  <si>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</si>
  <si>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</si>
  <si>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</si>
  <si>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</si>
  <si>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</si>
  <si>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</si>
  <si>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</si>
  <si>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</si>
  <si>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</si>
  <si>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</si>
  <si>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</si>
  <si>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</si>
  <si>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</si>
  <si>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</si>
  <si>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</si>
  <si>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</si>
  <si>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</si>
  <si>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</si>
  <si>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</si>
  <si>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</si>
  <si>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</si>
  <si>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</si>
  <si>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</si>
  <si>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</si>
  <si>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</si>
  <si>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</si>
  <si>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</si>
  <si>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</si>
  <si>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</si>
  <si>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</si>
  <si>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</si>
  <si>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</si>
  <si>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</si>
  <si>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</si>
  <si>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</si>
  <si>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</si>
  <si>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</si>
  <si>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</si>
  <si>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</si>
  <si>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</si>
  <si>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</si>
  <si>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</si>
  <si>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</si>
  <si>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</si>
  <si>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</si>
  <si>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</si>
  <si>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</si>
  <si>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</si>
  <si>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</si>
  <si>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</si>
  <si>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</si>
  <si>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</si>
  <si>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</si>
  <si>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</si>
  <si>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</si>
  <si>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</si>
  <si>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</si>
  <si>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</si>
  <si>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</si>
  <si>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</si>
  <si>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</si>
  <si>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</si>
  <si>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</si>
  <si>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</si>
  <si>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</si>
  <si>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</si>
  <si>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</si>
  <si>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</si>
  <si>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</si>
  <si>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</si>
  <si>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</si>
  <si>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</si>
  <si>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</si>
  <si>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</si>
  <si>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</si>
  <si>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</si>
  <si>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</si>
  <si>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</si>
  <si>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</si>
  <si>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</si>
  <si>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</si>
  <si>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</si>
  <si>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</si>
  <si>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</si>
  <si>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</si>
  <si>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</si>
  <si>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</si>
  <si>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</si>
  <si>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</si>
  <si>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</si>
  <si>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</si>
  <si>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</si>
  <si>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</si>
  <si>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</si>
  <si>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</si>
  <si>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</si>
  <si>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</si>
  <si>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</si>
  <si>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</si>
  <si>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</si>
  <si>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</si>
  <si>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</si>
  <si>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</si>
  <si>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</si>
  <si>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</si>
  <si>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</si>
  <si>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</si>
  <si>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</si>
  <si>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</si>
  <si>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</si>
  <si>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</si>
  <si>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</si>
  <si>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</si>
  <si>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</si>
  <si>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</si>
  <si>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</si>
  <si>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</si>
  <si>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</si>
  <si>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</si>
  <si>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</si>
  <si>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</si>
  <si>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</si>
  <si>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</si>
  <si>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</si>
  <si>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</si>
  <si>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</si>
  <si>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</si>
  <si>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</si>
  <si>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</si>
  <si>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</si>
  <si>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</si>
  <si>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</si>
  <si>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</si>
  <si>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</si>
  <si>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</si>
  <si>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</si>
  <si>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</si>
  <si>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</si>
  <si>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</si>
  <si>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</si>
  <si>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</si>
  <si>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</si>
  <si>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</si>
  <si>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</si>
  <si>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</si>
  <si>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</si>
  <si>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</si>
  <si>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</si>
  <si>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</si>
  <si>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</si>
  <si>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</si>
  <si>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</si>
  <si>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</si>
  <si>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</si>
  <si>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</si>
  <si>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</si>
  <si>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</si>
  <si>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</si>
  <si>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</si>
  <si>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</si>
  <si>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</si>
  <si>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</si>
  <si>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</si>
  <si>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</si>
  <si>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</si>
  <si>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</si>
  <si>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</si>
  <si>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</si>
  <si>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</si>
  <si>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</si>
  <si>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</si>
  <si>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</si>
  <si>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</si>
  <si>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</si>
  <si>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</si>
  <si>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</si>
  <si>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</si>
  <si>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</si>
  <si>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</si>
  <si>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</si>
  <si>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</si>
  <si>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</si>
  <si>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</si>
  <si>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</si>
  <si>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</si>
  <si>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</si>
  <si>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</si>
  <si>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</si>
  <si>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</si>
  <si>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</si>
  <si>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</si>
  <si>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</si>
  <si>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</si>
  <si>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</si>
  <si>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</si>
  <si>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</si>
  <si>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</si>
  <si>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</si>
  <si>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</si>
  <si>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</si>
  <si>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</si>
  <si>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</si>
  <si>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</si>
  <si>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</si>
  <si>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</si>
  <si>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</si>
  <si>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</si>
  <si>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</si>
  <si>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</si>
  <si>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</si>
  <si>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</si>
  <si>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</si>
  <si>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</si>
  <si>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</si>
  <si>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</si>
  <si>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</si>
  <si>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</si>
  <si>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</si>
  <si>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</si>
  <si>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</si>
  <si>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</si>
  <si>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</si>
  <si>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</si>
  <si>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</si>
  <si>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</si>
  <si>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</si>
  <si>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</si>
  <si>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</si>
  <si>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</si>
  <si>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</si>
  <si>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</si>
  <si>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</si>
  <si>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</si>
  <si>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</si>
  <si>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</si>
  <si>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</si>
  <si>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</si>
  <si>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</si>
  <si>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</si>
  <si>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</si>
  <si>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</si>
  <si>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</si>
  <si>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</si>
  <si>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</si>
  <si>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</si>
  <si>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</si>
  <si>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</si>
  <si>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</si>
  <si>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</si>
  <si>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</si>
  <si>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</si>
  <si>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</si>
  <si>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</si>
  <si>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</si>
  <si>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</si>
  <si>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</si>
  <si>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</si>
  <si>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</si>
  <si>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</si>
  <si>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</si>
  <si>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</si>
  <si>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</si>
  <si>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</si>
  <si>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</si>
  <si>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</si>
  <si>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</si>
  <si>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</si>
  <si>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</si>
  <si>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</si>
  <si>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</si>
  <si>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</si>
  <si>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</si>
  <si>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</si>
  <si>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</si>
  <si>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</si>
  <si>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</si>
  <si>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</si>
  <si>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</si>
  <si>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</si>
  <si>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</si>
  <si>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</si>
  <si>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</si>
  <si>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</si>
  <si>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</si>
  <si>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</si>
  <si>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</si>
  <si>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</si>
  <si>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</si>
  <si>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</si>
  <si>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</si>
  <si>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</si>
  <si>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</si>
  <si>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</si>
  <si>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</si>
  <si>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</si>
  <si>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</si>
  <si>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</si>
  <si>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</si>
  <si>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</si>
  <si>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</si>
  <si>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</si>
  <si>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</si>
  <si>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</si>
  <si>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</si>
  <si>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</si>
  <si>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</si>
  <si>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</si>
  <si>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</si>
  <si>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</si>
  <si>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</si>
  <si>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</si>
  <si>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</si>
  <si>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</si>
  <si>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</si>
  <si>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</si>
  <si>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</si>
  <si>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</si>
  <si>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</si>
  <si>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</si>
  <si>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</si>
  <si>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</si>
  <si>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</si>
  <si>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</si>
  <si>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</si>
  <si>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</si>
  <si>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</si>
  <si>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</si>
  <si>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</si>
  <si>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</si>
  <si>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</si>
  <si>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</si>
  <si>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</si>
  <si>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</si>
  <si>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</si>
  <si>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</si>
  <si>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</si>
  <si>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</si>
  <si>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</si>
  <si>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</si>
  <si>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</si>
  <si>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</si>
  <si>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</si>
  <si>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</si>
  <si>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</si>
  <si>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</si>
  <si>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</si>
  <si>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</si>
  <si>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</si>
  <si>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</si>
  <si>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</si>
  <si>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</si>
  <si>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</si>
  <si>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</si>
  <si>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</si>
  <si>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</si>
  <si>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</si>
  <si>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</si>
  <si>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</si>
  <si>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</si>
  <si>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</si>
  <si>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</si>
  <si>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</si>
  <si>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</si>
  <si>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</si>
  <si>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</si>
  <si>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</si>
  <si>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</si>
  <si>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</si>
  <si>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</si>
  <si>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</si>
  <si>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</si>
  <si>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</si>
  <si>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</si>
  <si>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</si>
  <si>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</si>
  <si>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</si>
  <si>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</si>
  <si>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</si>
  <si>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</si>
  <si>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</si>
  <si>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</si>
  <si>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</si>
  <si>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</si>
  <si>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</si>
  <si>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</si>
  <si>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</si>
  <si>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</si>
  <si>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</si>
  <si>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</si>
  <si>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</si>
  <si>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</si>
  <si>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</si>
  <si>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</si>
  <si>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</si>
  <si>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</si>
  <si>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</si>
  <si>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</si>
  <si>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</si>
  <si>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</si>
  <si>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</si>
  <si>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</si>
  <si>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</si>
  <si>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</si>
  <si>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</si>
  <si>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</si>
  <si>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</si>
  <si>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</si>
  <si>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</si>
  <si>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</si>
  <si>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</si>
  <si>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</si>
  <si>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</si>
  <si>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</si>
  <si>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</si>
  <si>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</si>
  <si>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</si>
  <si>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</si>
  <si>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</si>
  <si>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</si>
  <si>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</si>
  <si>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</si>
  <si>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</si>
  <si>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</si>
  <si>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</si>
  <si>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</si>
  <si>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</si>
  <si>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</si>
  <si>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</si>
  <si>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</si>
  <si>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</si>
  <si>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</si>
  <si>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</si>
  <si>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</si>
  <si>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</si>
  <si>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</si>
  <si>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</si>
  <si>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</si>
  <si>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</si>
  <si>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</si>
  <si>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</si>
  <si>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</si>
  <si>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</si>
  <si>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</si>
  <si>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</si>
  <si>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</si>
  <si>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</si>
  <si>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</si>
  <si>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</si>
  <si>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</si>
  <si>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</si>
  <si>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</si>
  <si>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</si>
  <si>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</si>
  <si>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</si>
  <si>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</si>
  <si>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</si>
  <si>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</si>
  <si>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</si>
  <si>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</si>
  <si>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</si>
  <si>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</si>
  <si>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</si>
  <si>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</si>
  <si>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</si>
  <si>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</si>
  <si>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</si>
  <si>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</si>
  <si>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</si>
  <si>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</si>
  <si>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</si>
  <si>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</si>
  <si>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</si>
  <si>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</si>
  <si>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</si>
  <si>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</si>
  <si>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</si>
  <si>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</si>
  <si>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</si>
  <si>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</si>
  <si>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</si>
  <si>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</si>
  <si>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</si>
  <si>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</si>
  <si>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</si>
  <si>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</si>
  <si>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</si>
  <si>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</si>
  <si>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</si>
  <si>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</si>
  <si>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</si>
  <si>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</si>
  <si>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</si>
  <si>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</si>
  <si>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</si>
  <si>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</si>
  <si>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</si>
  <si>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</si>
  <si>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</si>
  <si>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</si>
  <si>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</si>
  <si>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</si>
  <si>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</si>
  <si>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</si>
  <si>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</si>
  <si>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</si>
  <si>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</si>
  <si>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</si>
  <si>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</si>
  <si>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</si>
  <si>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</si>
  <si>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</si>
  <si>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</si>
  <si>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</si>
  <si>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</si>
  <si>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</si>
  <si>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</si>
  <si>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</si>
  <si>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</si>
  <si>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</si>
  <si>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</si>
  <si>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</si>
  <si>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</si>
  <si>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</si>
  <si>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</si>
  <si>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</si>
  <si>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</si>
  <si>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</si>
  <si>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</si>
  <si>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</si>
  <si>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</si>
  <si>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</si>
  <si>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</si>
  <si>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</si>
  <si>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</si>
  <si>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</si>
  <si>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</si>
  <si>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</si>
  <si>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</si>
  <si>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</si>
  <si>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</si>
  <si>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</si>
  <si>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</si>
  <si>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</si>
  <si>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</si>
  <si>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</si>
  <si>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</si>
  <si>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</si>
  <si>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</si>
  <si>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</si>
  <si>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</si>
  <si>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</si>
  <si>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</si>
  <si>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</si>
  <si>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</si>
  <si>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</si>
  <si>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</si>
  <si>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</si>
  <si>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</si>
  <si>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</si>
  <si>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</si>
  <si>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</si>
  <si>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</si>
  <si>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</si>
  <si>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</si>
  <si>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</si>
  <si>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</si>
  <si>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</si>
  <si>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</si>
  <si>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</si>
  <si>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</si>
  <si>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</si>
  <si>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</si>
  <si>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</si>
  <si>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</si>
  <si>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</si>
  <si>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</si>
  <si>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</si>
  <si>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</si>
  <si>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</si>
  <si>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</si>
  <si>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</si>
  <si>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</si>
  <si>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</si>
  <si>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</si>
  <si>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</si>
  <si>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</si>
  <si>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</si>
  <si>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</si>
  <si>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</si>
  <si>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</si>
  <si>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</si>
  <si>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</si>
  <si>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</si>
  <si>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</si>
  <si>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</si>
  <si>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</si>
  <si>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</si>
  <si>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</si>
  <si>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</si>
  <si>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</si>
  <si>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</si>
  <si>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</si>
  <si>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</si>
  <si>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</si>
  <si>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</si>
  <si>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</si>
  <si>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</si>
  <si>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</si>
  <si>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</si>
  <si>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</si>
  <si>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</si>
  <si>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</si>
  <si>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</si>
  <si>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</si>
  <si>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</si>
  <si>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</si>
  <si>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</si>
  <si>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</si>
  <si>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</si>
  <si>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</si>
  <si>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</si>
  <si>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</si>
  <si>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</si>
  <si>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</si>
  <si>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</si>
  <si>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</si>
  <si>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</si>
  <si>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</si>
  <si>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</si>
  <si>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</si>
  <si>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</si>
  <si>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</si>
  <si>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</si>
  <si>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</si>
  <si>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</si>
  <si>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</si>
  <si>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</si>
  <si>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</si>
  <si>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</si>
  <si>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</si>
  <si>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</si>
  <si>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</si>
  <si>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</si>
  <si>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</si>
  <si>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</si>
  <si>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</si>
  <si>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</si>
  <si>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</si>
  <si>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</si>
  <si>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</si>
  <si>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</si>
  <si>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</si>
  <si>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</si>
  <si>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</si>
  <si>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</si>
  <si>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</si>
  <si>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</si>
  <si>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</si>
  <si>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</si>
  <si>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</si>
  <si>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</si>
  <si>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</si>
  <si>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</si>
  <si>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</si>
  <si>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</si>
  <si>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</si>
  <si>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</si>
  <si>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</si>
  <si>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</si>
  <si>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</si>
  <si>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</si>
  <si>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</si>
  <si>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</si>
  <si>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</si>
  <si>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</si>
  <si>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</si>
  <si>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</si>
  <si>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</si>
  <si>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</si>
  <si>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</si>
  <si>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</si>
  <si>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</si>
  <si>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</si>
  <si>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</si>
  <si>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</si>
  <si>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</si>
  <si>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</si>
  <si>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</si>
  <si>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</si>
  <si>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</si>
  <si>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</si>
  <si>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</si>
  <si>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</si>
  <si>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</si>
  <si>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</si>
  <si>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</si>
  <si>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</si>
  <si>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</si>
  <si>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</si>
  <si>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</si>
  <si>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</si>
  <si>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</si>
  <si>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</si>
  <si>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</si>
  <si>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</si>
  <si>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</si>
  <si>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</si>
  <si>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</si>
  <si>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</si>
  <si>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</si>
  <si>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</si>
  <si>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</si>
  <si>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</si>
  <si>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</si>
  <si>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</si>
  <si>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</si>
  <si>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</si>
  <si>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</si>
  <si>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</si>
  <si>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</si>
  <si>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</si>
  <si>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</si>
  <si>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</si>
  <si>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</si>
  <si>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</si>
  <si>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</si>
  <si>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</si>
  <si>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</si>
  <si>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</si>
  <si>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</si>
  <si>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</si>
  <si>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</si>
  <si>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</si>
  <si>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</si>
  <si>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</si>
  <si>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</si>
  <si>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</si>
  <si>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</si>
  <si>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</si>
  <si>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</si>
  <si>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</si>
  <si>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</si>
  <si>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</si>
  <si>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</si>
  <si>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</si>
  <si>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</si>
  <si>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</si>
  <si>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</si>
  <si>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</si>
  <si>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</si>
  <si>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</si>
  <si>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</si>
  <si>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</si>
  <si>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</si>
  <si>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</si>
  <si>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</si>
  <si>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</si>
  <si>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</si>
  <si>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</si>
  <si>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</si>
  <si>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</si>
  <si>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</si>
  <si>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</si>
  <si>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</si>
  <si>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</si>
  <si>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</si>
  <si>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</si>
  <si>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</si>
  <si>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</si>
  <si>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</si>
  <si>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</si>
  <si>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</si>
  <si>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</si>
  <si>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</si>
  <si>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</si>
  <si>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</si>
  <si>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</si>
  <si>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</si>
  <si>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</si>
  <si>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</si>
  <si>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</si>
  <si>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</si>
  <si>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</si>
  <si>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</si>
  <si>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</si>
  <si>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</si>
  <si>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</si>
  <si>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</si>
  <si>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</si>
  <si>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</si>
  <si>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</si>
  <si>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</si>
  <si>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</si>
  <si>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</si>
  <si>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</si>
  <si>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</si>
  <si>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</si>
  <si>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</si>
  <si>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</si>
  <si>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</si>
  <si>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</si>
  <si>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</si>
  <si>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</si>
  <si>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</si>
  <si>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</si>
  <si>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</si>
  <si>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</si>
  <si>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</si>
  <si>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</si>
  <si>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</si>
  <si>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</si>
  <si>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</si>
  <si>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</si>
  <si>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</si>
  <si>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</si>
  <si>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</si>
  <si>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</si>
  <si>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</si>
  <si>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</si>
  <si>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</si>
  <si>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</si>
  <si>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</si>
  <si>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</si>
  <si>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</si>
  <si>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</si>
  <si>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</si>
  <si>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</si>
  <si>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</si>
  <si>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</si>
  <si>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</si>
  <si>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</si>
  <si>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</si>
  <si>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</si>
  <si>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</si>
  <si>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</si>
  <si>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</si>
  <si>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</si>
  <si>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</si>
  <si>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</si>
  <si>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</si>
  <si>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</si>
  <si>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</si>
  <si>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</si>
  <si>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</si>
  <si>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</si>
  <si>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</si>
  <si>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</si>
  <si>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</si>
  <si>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</si>
  <si>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</si>
  <si>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</si>
  <si>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</si>
  <si>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</si>
  <si>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</si>
  <si>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</si>
  <si>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</si>
  <si>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</si>
  <si>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</si>
  <si>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</si>
  <si>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</si>
  <si>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</si>
  <si>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</si>
  <si>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</si>
  <si>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</si>
  <si>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</si>
  <si>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</si>
  <si>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</si>
  <si>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</si>
  <si>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</si>
  <si>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</si>
  <si>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</si>
  <si>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</si>
  <si>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</si>
  <si>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</si>
  <si>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</si>
  <si>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</si>
  <si>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</si>
  <si>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</si>
  <si>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</si>
  <si>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</si>
  <si>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</si>
  <si>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</si>
  <si>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</si>
  <si>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</si>
  <si>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</si>
  <si>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</si>
  <si>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</si>
  <si>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</si>
  <si>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</si>
  <si>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</si>
  <si>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</si>
  <si>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</si>
  <si>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</si>
  <si>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</si>
  <si>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</si>
  <si>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</si>
  <si>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</si>
  <si>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</si>
  <si>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</si>
  <si>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</si>
  <si>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</si>
  <si>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</si>
  <si>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</si>
  <si>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</si>
  <si>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</si>
  <si>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</si>
  <si>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</si>
  <si>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</si>
  <si>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</si>
  <si>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</si>
  <si>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</si>
  <si>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</si>
  <si>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</si>
  <si>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</si>
  <si>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</si>
  <si>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</si>
  <si>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</si>
  <si>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</si>
  <si>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</si>
  <si>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</si>
  <si>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</si>
  <si>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</si>
  <si>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</si>
  <si>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</si>
  <si>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</si>
  <si>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</si>
  <si>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</si>
  <si>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</si>
  <si>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</si>
  <si>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</si>
  <si>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</si>
  <si>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</si>
  <si>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</si>
  <si>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</si>
  <si>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</si>
  <si>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</si>
  <si>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</si>
  <si>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</si>
  <si>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</si>
  <si>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</si>
  <si>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</si>
  <si>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</si>
  <si>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</si>
  <si>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</si>
  <si>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</si>
  <si>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</si>
  <si>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</si>
  <si>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</si>
  <si>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</si>
  <si>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</si>
  <si>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</si>
  <si>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</si>
  <si>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</si>
  <si>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</si>
  <si>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</si>
  <si>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</si>
  <si>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</si>
  <si>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</si>
  <si>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</si>
  <si>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</si>
  <si>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</si>
  <si>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</si>
  <si>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</si>
  <si>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</si>
  <si>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</si>
  <si>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</si>
  <si>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</si>
  <si>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</si>
  <si>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</si>
  <si>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</si>
  <si>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</si>
  <si>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</si>
  <si>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</si>
  <si>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</si>
  <si>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</si>
  <si>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</si>
  <si>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</si>
  <si>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</si>
  <si>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</si>
  <si>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</si>
  <si>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</si>
  <si>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</si>
  <si>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</si>
  <si>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</si>
  <si>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</si>
  <si>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</si>
  <si>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</si>
  <si>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</si>
  <si>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</si>
  <si>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</si>
  <si>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</si>
  <si>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</si>
  <si>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</si>
  <si>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</si>
  <si>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</si>
  <si>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</si>
  <si>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</si>
  <si>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</si>
  <si>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</si>
  <si>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</si>
  <si>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</si>
  <si>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</si>
  <si>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</si>
  <si>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</si>
  <si>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</si>
  <si>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</si>
  <si>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</si>
  <si>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</si>
  <si>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</si>
  <si>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</si>
  <si>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</si>
  <si>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</si>
  <si>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</si>
  <si>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</si>
  <si>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</si>
  <si>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</si>
  <si>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</si>
  <si>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</si>
  <si>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</si>
  <si>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</si>
  <si>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</si>
  <si>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</si>
  <si>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</si>
  <si>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</si>
  <si>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</si>
  <si>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</si>
  <si>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</si>
  <si>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</si>
  <si>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</si>
  <si>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</si>
  <si>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</si>
  <si>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</si>
  <si>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</si>
  <si>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</si>
  <si>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</si>
  <si>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</si>
  <si>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</si>
  <si>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</si>
  <si>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</si>
  <si>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</si>
  <si>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</si>
  <si>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</si>
  <si>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</si>
  <si>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</si>
  <si>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</si>
  <si>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</si>
  <si>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</si>
  <si>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</si>
  <si>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</si>
  <si>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</si>
  <si>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</si>
  <si>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</si>
  <si>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</si>
  <si>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</si>
  <si>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</si>
  <si>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</si>
  <si>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</si>
  <si>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</si>
  <si>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</si>
  <si>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</si>
  <si>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</si>
  <si>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</si>
  <si>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</si>
  <si>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</si>
  <si>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</si>
  <si>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</si>
  <si>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</si>
  <si>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</si>
  <si>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</si>
  <si>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</si>
  <si>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</si>
  <si>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</si>
  <si>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</si>
  <si>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</si>
  <si>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</si>
  <si>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</si>
  <si>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</si>
  <si>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</si>
  <si>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</si>
  <si>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</si>
  <si>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</si>
  <si>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</si>
  <si>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</si>
  <si>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</si>
  <si>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</si>
  <si>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</si>
  <si>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</si>
  <si>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</si>
  <si>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</si>
  <si>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</si>
  <si>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</si>
  <si>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</si>
  <si>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</si>
  <si>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</si>
  <si>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</si>
  <si>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</si>
  <si>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</si>
  <si>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</si>
  <si>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</si>
  <si>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</si>
  <si>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</si>
  <si>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</si>
  <si>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</si>
  <si>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</si>
  <si>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</si>
  <si>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</si>
  <si>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</si>
  <si>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</si>
  <si>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</si>
  <si>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</si>
  <si>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</si>
  <si>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</si>
  <si>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</si>
  <si>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</si>
  <si>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</si>
  <si>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</si>
  <si>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</si>
  <si>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</si>
  <si>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</si>
  <si>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</si>
  <si>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</si>
  <si>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</si>
  <si>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</si>
  <si>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</si>
  <si>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</si>
  <si>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</si>
  <si>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</si>
  <si>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</si>
  <si>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</si>
  <si>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</si>
  <si>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</si>
  <si>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</si>
  <si>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</si>
  <si>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</si>
  <si>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</si>
  <si>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</si>
  <si>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</si>
  <si>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</si>
  <si>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</si>
  <si>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</si>
  <si>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</si>
  <si>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</si>
  <si>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</si>
  <si>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</si>
  <si>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</si>
  <si>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</si>
  <si>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</si>
  <si>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</si>
  <si>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</si>
  <si>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</si>
  <si>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</si>
  <si>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</si>
  <si>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</si>
  <si>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</si>
  <si>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</si>
  <si>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</si>
  <si>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</si>
  <si>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</si>
  <si>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</si>
  <si>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</si>
  <si>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</si>
  <si>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</si>
  <si>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</si>
  <si>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</si>
  <si>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</si>
  <si>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</si>
  <si>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</si>
  <si>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</si>
  <si>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</si>
  <si>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</si>
  <si>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</si>
  <si>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</si>
  <si>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</si>
  <si>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</si>
  <si>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</si>
  <si>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</si>
  <si>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</si>
  <si>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</si>
  <si>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</si>
  <si>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</si>
  <si>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</si>
  <si>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</si>
  <si>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</si>
  <si>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</si>
  <si>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</si>
  <si>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</si>
  <si>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</si>
  <si>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</si>
  <si>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</si>
  <si>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</si>
  <si>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</si>
  <si>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</si>
  <si>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</si>
  <si>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</si>
  <si>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</si>
  <si>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</si>
  <si>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</si>
  <si>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</si>
  <si>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</si>
  <si>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</si>
  <si>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</si>
  <si>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</si>
  <si>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</si>
  <si>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</si>
  <si>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</si>
  <si>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</si>
  <si>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</si>
  <si>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</si>
  <si>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</si>
  <si>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</si>
  <si>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</si>
  <si>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</si>
  <si>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</si>
  <si>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</si>
  <si>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</si>
  <si>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</si>
  <si>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</si>
  <si>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</si>
  <si>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</si>
  <si>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</si>
  <si>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</si>
  <si>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</si>
  <si>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</si>
  <si>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</si>
  <si>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</si>
  <si>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</si>
  <si>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</si>
  <si>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</si>
  <si>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</si>
  <si>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</si>
  <si>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</si>
  <si>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</si>
  <si>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</si>
  <si>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</si>
  <si>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</si>
  <si>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</si>
  <si>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</si>
  <si>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</si>
  <si>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</si>
  <si>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</si>
  <si>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</si>
  <si>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</si>
  <si>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</si>
  <si>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</si>
  <si>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</si>
  <si>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</si>
  <si>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</si>
  <si>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</si>
  <si>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</si>
  <si>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</si>
  <si>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</si>
  <si>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</si>
  <si>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</si>
  <si>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</si>
  <si>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</si>
  <si>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</si>
  <si>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</si>
  <si>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</si>
  <si>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</si>
  <si>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</si>
  <si>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</si>
  <si>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</si>
  <si>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</si>
  <si>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</si>
  <si>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</si>
  <si>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</si>
  <si>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</si>
  <si>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</si>
  <si>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</si>
  <si>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</si>
  <si>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</si>
  <si>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</si>
  <si>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</si>
  <si>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</si>
  <si>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</si>
  <si>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</si>
  <si>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</si>
  <si>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</si>
  <si>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</si>
  <si>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</si>
  <si>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</si>
  <si>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</si>
  <si>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</si>
  <si>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</si>
  <si>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</si>
  <si>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</si>
  <si>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</si>
  <si>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</si>
  <si>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</si>
  <si>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</si>
  <si>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</si>
  <si>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</si>
  <si>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</si>
  <si>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</si>
  <si>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</si>
  <si>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</si>
  <si>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</si>
  <si>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</si>
  <si>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</si>
  <si>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</si>
  <si>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</si>
  <si>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</si>
  <si>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</si>
  <si>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</si>
  <si>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</si>
  <si>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</si>
  <si>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</si>
  <si>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</si>
  <si>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</si>
  <si>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</si>
  <si>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</si>
  <si>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</si>
  <si>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</si>
  <si>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</si>
  <si>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</si>
  <si>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</si>
  <si>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</si>
  <si>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</si>
  <si>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</si>
  <si>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</si>
  <si>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</si>
  <si>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</si>
  <si>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</si>
  <si>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</si>
  <si>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</si>
  <si>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</si>
  <si>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</si>
  <si>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</si>
  <si>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</si>
  <si>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</si>
  <si>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</si>
  <si>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</si>
  <si>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</si>
  <si>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</si>
  <si>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</si>
  <si>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</si>
  <si>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</si>
  <si>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</si>
  <si>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</si>
  <si>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</si>
  <si>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</si>
  <si>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</si>
  <si>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</si>
  <si>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</si>
  <si>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</si>
  <si>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</si>
  <si>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</si>
  <si>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</si>
  <si>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</si>
  <si>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</si>
  <si>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</si>
  <si>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</si>
  <si>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</si>
  <si>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</si>
  <si>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</si>
  <si>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</si>
  <si>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</si>
  <si>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</si>
  <si>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</si>
  <si>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</si>
  <si>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</si>
  <si>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</si>
  <si>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</si>
  <si>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</si>
  <si>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</si>
  <si>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</si>
  <si>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</si>
  <si>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</si>
  <si>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</si>
  <si>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</si>
  <si>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</si>
  <si>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</si>
  <si>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</si>
  <si>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</si>
  <si>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</si>
  <si>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</si>
  <si>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</si>
  <si>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</si>
  <si>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</si>
  <si>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</si>
  <si>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</si>
  <si>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</si>
  <si>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</si>
  <si>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</si>
  <si>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</si>
  <si>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</si>
  <si>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</si>
  <si>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</si>
  <si>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</si>
  <si>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</si>
  <si>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</si>
  <si>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</si>
  <si>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</si>
  <si>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</si>
  <si>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</si>
  <si>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</si>
  <si>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</si>
  <si>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</si>
  <si>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</si>
  <si>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</si>
  <si>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</si>
  <si>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</si>
  <si>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</si>
  <si>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</si>
  <si>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</si>
  <si>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</si>
  <si>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</si>
  <si>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</si>
  <si>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</si>
  <si>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</si>
  <si>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</si>
  <si>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</si>
  <si>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</si>
  <si>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</si>
  <si>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</si>
  <si>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</si>
  <si>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</si>
  <si>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</si>
  <si>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</si>
  <si>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</si>
  <si>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</si>
  <si>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</si>
  <si>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</si>
  <si>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</si>
  <si>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</si>
  <si>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</si>
  <si>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</si>
  <si>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</si>
  <si>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</si>
  <si>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</si>
  <si>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</si>
  <si>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</si>
  <si>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</si>
  <si>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</si>
  <si>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</si>
  <si>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</si>
  <si>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</si>
  <si>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</si>
  <si>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</si>
  <si>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</si>
  <si>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</si>
  <si>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</si>
  <si>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</si>
  <si>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</si>
  <si>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</si>
  <si>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</si>
  <si>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</si>
  <si>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</si>
  <si>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</si>
  <si>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</si>
  <si>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</si>
  <si>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</si>
  <si>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</si>
  <si>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</si>
  <si>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</si>
  <si>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</si>
  <si>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</si>
  <si>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</si>
  <si>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</si>
  <si>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</si>
  <si>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</si>
  <si>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</si>
  <si>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</si>
  <si>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</si>
  <si>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</si>
  <si>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</si>
  <si>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</si>
  <si>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</si>
  <si>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</si>
  <si>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</si>
  <si>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</si>
  <si>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</si>
  <si>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</si>
  <si>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</si>
  <si>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</si>
  <si>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</si>
  <si>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</si>
  <si>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</si>
  <si>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</si>
  <si>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</si>
  <si>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</si>
  <si>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</si>
  <si>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</si>
  <si>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</si>
  <si>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</si>
  <si>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</si>
  <si>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</si>
  <si>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</si>
  <si>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</si>
  <si>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</si>
  <si>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</si>
  <si>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</si>
  <si>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</si>
  <si>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</si>
  <si>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</si>
  <si>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</si>
  <si>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</si>
  <si>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</si>
  <si>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</si>
  <si>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</si>
  <si>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</si>
  <si>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</si>
  <si>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</si>
  <si>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</si>
  <si>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</si>
  <si>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</si>
  <si>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</si>
  <si>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</si>
  <si>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</si>
  <si>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</si>
  <si>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</si>
  <si>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</si>
  <si>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</si>
  <si>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</si>
  <si>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</si>
  <si>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</si>
  <si>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</si>
  <si>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</si>
  <si>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</si>
  <si>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</si>
  <si>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</si>
  <si>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</si>
  <si>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</si>
  <si>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</si>
  <si>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</si>
  <si>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</si>
  <si>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</si>
  <si>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</si>
  <si>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</si>
  <si>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</si>
  <si>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</si>
  <si>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</si>
  <si>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</si>
  <si>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</si>
  <si>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</si>
  <si>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</si>
  <si>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</si>
  <si>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</si>
  <si>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</si>
  <si>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</si>
  <si>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</si>
  <si>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</si>
  <si>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</si>
  <si>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</si>
  <si>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</si>
  <si>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</si>
  <si>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</si>
  <si>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</si>
  <si>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</si>
  <si>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</si>
  <si>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</si>
  <si>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</si>
  <si>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</si>
  <si>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</si>
  <si>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</si>
  <si>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</si>
  <si>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</si>
  <si>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</si>
  <si>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</si>
  <si>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</si>
  <si>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</si>
  <si>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</si>
  <si>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</si>
  <si>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</si>
  <si>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</si>
  <si>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</si>
  <si>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</si>
  <si>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</si>
  <si>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</si>
  <si>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</si>
  <si>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</si>
  <si>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</si>
  <si>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</si>
  <si>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</si>
  <si>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</si>
  <si>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</si>
  <si>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</si>
  <si>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</si>
  <si>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</si>
  <si>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</si>
  <si>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</si>
  <si>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</si>
  <si>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</si>
  <si>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</si>
  <si>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</si>
  <si>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</si>
  <si>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</si>
  <si>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</si>
  <si>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</si>
  <si>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</si>
  <si>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</si>
  <si>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</si>
  <si>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</si>
  <si>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</si>
  <si>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</si>
  <si>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</si>
  <si>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</si>
  <si>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</si>
  <si>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</si>
  <si>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</si>
  <si>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</si>
  <si>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</si>
  <si>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</si>
  <si>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</si>
  <si>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</si>
  <si>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</si>
  <si>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</si>
  <si>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</si>
  <si>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</si>
  <si>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</si>
  <si>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</si>
  <si>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</si>
  <si>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</si>
  <si>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</si>
  <si>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</si>
  <si>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</si>
  <si>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</si>
  <si>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</si>
  <si>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</si>
  <si>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</si>
  <si>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</si>
  <si>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</si>
  <si>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</si>
  <si>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</si>
  <si>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</si>
  <si>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</si>
  <si>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</si>
  <si>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</si>
  <si>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</si>
  <si>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</si>
  <si>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</si>
  <si>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</si>
  <si>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</si>
  <si>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</si>
  <si>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</si>
  <si>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</si>
  <si>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</si>
  <si>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</si>
  <si>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</si>
  <si>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</si>
  <si>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</si>
  <si>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</si>
  <si>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</si>
  <si>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</si>
  <si>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</si>
  <si>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</si>
  <si>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</si>
  <si>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</si>
  <si>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</si>
  <si>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</si>
  <si>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</si>
  <si>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</si>
  <si>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</si>
  <si>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</si>
  <si>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</si>
  <si>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</si>
  <si>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</si>
  <si>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</si>
  <si>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</si>
  <si>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</si>
  <si>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</si>
  <si>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</si>
  <si>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</si>
  <si>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</si>
  <si>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</si>
  <si>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</si>
  <si>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</si>
  <si>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</si>
  <si>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</si>
  <si>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</si>
  <si>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</si>
  <si>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</si>
  <si>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</si>
  <si>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</si>
  <si>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</si>
  <si>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</si>
  <si>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</si>
  <si>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</si>
  <si>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</si>
  <si>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</si>
  <si>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</si>
  <si>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</si>
  <si>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</si>
  <si>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</si>
  <si>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</si>
  <si>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</si>
  <si>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</si>
  <si>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</si>
  <si>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</si>
  <si>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</si>
  <si>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</si>
  <si>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</si>
  <si>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</si>
  <si>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</si>
  <si>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</si>
  <si>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</si>
  <si>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</si>
  <si>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</si>
  <si>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</si>
  <si>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</si>
  <si>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</si>
  <si>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</si>
  <si>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</si>
  <si>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</si>
  <si>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</si>
  <si>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</si>
  <si>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</si>
  <si>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</si>
  <si>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</si>
  <si>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</si>
  <si>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</si>
  <si>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</si>
  <si>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</si>
  <si>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</si>
  <si>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</si>
  <si>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</si>
  <si>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</si>
  <si>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</si>
  <si>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</si>
  <si>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</si>
  <si>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</si>
  <si>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</si>
  <si>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</si>
  <si>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</si>
  <si>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</si>
  <si>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</si>
  <si>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</si>
  <si>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</si>
  <si>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</si>
  <si>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</si>
  <si>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</si>
  <si>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</si>
  <si>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</si>
  <si>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</si>
  <si>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</si>
  <si>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</si>
  <si>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</si>
  <si>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</si>
  <si>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</si>
  <si>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</si>
  <si>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</si>
  <si>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</si>
  <si>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</si>
  <si>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</si>
  <si>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</si>
  <si>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</si>
  <si>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</si>
  <si>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</si>
  <si>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</si>
  <si>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</si>
  <si>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</si>
  <si>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</si>
  <si>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</si>
  <si>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</si>
  <si>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</si>
  <si>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</si>
  <si>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</si>
  <si>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</si>
  <si>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</si>
  <si>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</si>
  <si>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</si>
  <si>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</si>
  <si>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</si>
  <si>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</si>
  <si>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</si>
  <si>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</si>
  <si>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</si>
  <si>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</si>
  <si>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</si>
  <si>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</si>
  <si>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</si>
  <si>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</si>
  <si>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</si>
  <si>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</si>
  <si>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</si>
  <si>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</si>
  <si>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</si>
  <si>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</si>
  <si>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</si>
  <si>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</si>
  <si>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</si>
  <si>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</si>
  <si>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</si>
  <si>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</si>
  <si>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</si>
  <si>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</si>
  <si>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</si>
  <si>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</si>
  <si>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</si>
  <si>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</si>
  <si>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</si>
  <si>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</si>
  <si>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</si>
  <si>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</si>
  <si>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</si>
  <si>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</si>
  <si>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</si>
  <si>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</si>
  <si>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</si>
  <si>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</si>
  <si>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</si>
  <si>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</si>
  <si>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</si>
  <si>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</si>
  <si>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</si>
  <si>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</si>
  <si>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</si>
  <si>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</si>
  <si>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</si>
  <si>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</si>
  <si>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</si>
  <si>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</si>
  <si>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</si>
  <si>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</si>
  <si>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</si>
  <si>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</si>
  <si>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</si>
  <si>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</si>
  <si>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</si>
  <si>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</si>
  <si>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</si>
  <si>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</si>
  <si>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</si>
  <si>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</si>
  <si>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</si>
  <si>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</si>
  <si>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</si>
  <si>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</si>
  <si>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</si>
  <si>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</si>
  <si>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</si>
  <si>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</si>
  <si>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</si>
  <si>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</si>
  <si>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</si>
  <si>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</si>
  <si>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</si>
  <si>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</si>
  <si>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</si>
  <si>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</si>
  <si>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</si>
  <si>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</si>
  <si>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</si>
  <si>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</si>
  <si>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</si>
  <si>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</si>
  <si>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</si>
  <si>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</si>
  <si>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</si>
  <si>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</si>
  <si>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</si>
  <si>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</si>
  <si>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</si>
  <si>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</si>
  <si>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</si>
  <si>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</si>
  <si>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</si>
  <si>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</si>
  <si>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</si>
  <si>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</si>
  <si>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</si>
  <si>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</si>
  <si>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</si>
  <si>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</si>
  <si>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</si>
  <si>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</si>
  <si>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</si>
  <si>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</si>
  <si>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</si>
  <si>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</si>
  <si>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</si>
  <si>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</si>
  <si>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</si>
  <si>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</si>
  <si>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</si>
  <si>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</si>
  <si>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</si>
  <si>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</si>
  <si>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</si>
  <si>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</si>
  <si>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</si>
  <si>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</si>
  <si>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</si>
  <si>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</si>
  <si>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</si>
  <si>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</si>
  <si>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</si>
  <si>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</si>
  <si>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</si>
  <si>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</si>
  <si>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</si>
  <si>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</si>
  <si>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</si>
  <si>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</si>
  <si>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</si>
  <si>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</si>
  <si>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</si>
  <si>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</si>
  <si>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</si>
  <si>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</si>
  <si>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</si>
  <si>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</si>
  <si>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</si>
  <si>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</si>
  <si>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</si>
  <si>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</si>
  <si>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</si>
  <si>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</si>
  <si>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</si>
  <si>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</si>
  <si>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</si>
  <si>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</si>
  <si>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</si>
  <si>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</si>
  <si>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</si>
  <si>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</si>
  <si>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</si>
  <si>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</si>
  <si>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</si>
  <si>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</si>
  <si>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</si>
  <si>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</si>
  <si>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</si>
  <si>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</si>
  <si>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</si>
  <si>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</si>
  <si>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</si>
  <si>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</si>
  <si>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</si>
  <si>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</si>
  <si>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</si>
  <si>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</si>
  <si>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</si>
  <si>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</si>
  <si>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</si>
  <si>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</si>
  <si>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</si>
  <si>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</si>
  <si>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</si>
  <si>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</si>
  <si>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</si>
  <si>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</si>
  <si>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</si>
  <si>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</si>
  <si>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</si>
  <si>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</si>
  <si>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</si>
  <si>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</si>
  <si>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</si>
  <si>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</si>
  <si>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</si>
  <si>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</si>
  <si>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</si>
  <si>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</si>
  <si>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</si>
  <si>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</si>
  <si>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</si>
  <si>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</si>
  <si>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</si>
  <si>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</si>
  <si>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</si>
  <si>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</si>
  <si>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</si>
  <si>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</si>
  <si>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</si>
  <si>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</si>
  <si>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</si>
  <si>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</si>
  <si>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</si>
  <si>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</si>
  <si>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</si>
  <si>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</si>
  <si>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</si>
  <si>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</si>
  <si>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</si>
  <si>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</si>
  <si>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</si>
  <si>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</si>
  <si>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</si>
  <si>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</si>
  <si>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</si>
  <si>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</si>
  <si>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</si>
  <si>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</si>
  <si>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</si>
  <si>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</si>
  <si>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</si>
  <si>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</si>
  <si>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</si>
  <si>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</si>
  <si>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</si>
  <si>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</si>
  <si>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</si>
  <si>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</si>
  <si>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</si>
  <si>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</si>
  <si>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</si>
  <si>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</si>
  <si>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</si>
  <si>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</si>
  <si>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</si>
  <si>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</si>
  <si>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</si>
  <si>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</si>
  <si>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</si>
  <si>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</si>
  <si>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</si>
  <si>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</si>
  <si>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</si>
  <si>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</si>
  <si>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</si>
  <si>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</si>
  <si>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</si>
  <si>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</si>
  <si>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</si>
  <si>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</si>
  <si>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</si>
  <si>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</si>
  <si>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</si>
  <si>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</si>
  <si>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</si>
  <si>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</si>
  <si>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</si>
  <si>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</si>
  <si>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</si>
  <si>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</si>
  <si>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</si>
  <si>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</si>
  <si>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</si>
  <si>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</si>
  <si>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</si>
  <si>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</si>
  <si>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</si>
  <si>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</si>
  <si>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</si>
  <si>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</si>
  <si>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</si>
  <si>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</si>
  <si>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</si>
  <si>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</si>
  <si>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</si>
  <si>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</si>
  <si>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</si>
  <si>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</si>
  <si>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</si>
  <si>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</si>
  <si>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</si>
  <si>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</si>
  <si>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</si>
  <si>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</si>
  <si>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</si>
  <si>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</si>
  <si>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</si>
  <si>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</si>
  <si>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</si>
  <si>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</si>
  <si>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</si>
  <si>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</si>
  <si>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</si>
  <si>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</si>
  <si>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</si>
  <si>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</si>
  <si>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</si>
  <si>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</si>
  <si>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</si>
  <si>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</si>
  <si>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</si>
  <si>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</si>
  <si>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</si>
  <si>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</si>
  <si>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</si>
  <si>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</si>
  <si>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</si>
  <si>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</si>
  <si>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</si>
  <si>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</si>
  <si>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</si>
  <si>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</si>
  <si>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</si>
  <si>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</si>
  <si>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</si>
  <si>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</si>
  <si>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</si>
  <si>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</si>
  <si>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</si>
  <si>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</si>
  <si>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</si>
  <si>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</si>
  <si>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</si>
  <si>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</si>
  <si>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</si>
  <si>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</si>
  <si>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</si>
  <si>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</si>
  <si>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</si>
  <si>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</si>
  <si>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</si>
  <si>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</si>
  <si>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</si>
  <si>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</si>
  <si>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</si>
  <si>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</si>
  <si>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</si>
  <si>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</si>
  <si>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</si>
  <si>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</si>
  <si>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</si>
  <si>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</si>
  <si>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</si>
  <si>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</si>
  <si>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</si>
  <si>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</si>
  <si>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</si>
  <si>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</si>
  <si>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</si>
  <si>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</si>
  <si>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</si>
  <si>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</si>
  <si>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</si>
  <si>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</si>
  <si>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</si>
  <si>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</si>
  <si>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</si>
  <si>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</si>
  <si>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</si>
  <si>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</si>
  <si>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</si>
  <si>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</si>
  <si>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</si>
  <si>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</si>
  <si>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</si>
  <si>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</si>
  <si>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</si>
  <si>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</si>
  <si>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</si>
  <si>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</si>
  <si>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</si>
  <si>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</si>
  <si>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</si>
  <si>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</si>
  <si>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</si>
  <si>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</si>
  <si>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</si>
  <si>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</si>
  <si>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</si>
  <si>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</si>
  <si>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</si>
  <si>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</si>
  <si>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</si>
  <si>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</si>
  <si>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</si>
  <si>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</si>
  <si>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</si>
  <si>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</si>
  <si>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</si>
  <si>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</si>
  <si>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</si>
  <si>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</si>
  <si>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</si>
  <si>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</si>
  <si>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</si>
  <si>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</si>
  <si>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</si>
  <si>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</si>
  <si>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</si>
  <si>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</si>
  <si>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</si>
  <si>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</si>
  <si>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</si>
  <si>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</si>
  <si>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</si>
  <si>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</si>
  <si>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</si>
  <si>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</si>
  <si>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</si>
  <si>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</si>
  <si>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</si>
  <si>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</si>
  <si>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</si>
  <si>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</si>
  <si>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</si>
  <si>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</si>
  <si>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</si>
  <si>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</si>
  <si>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</si>
  <si>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</si>
  <si>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</si>
  <si>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</si>
  <si>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</si>
  <si>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</si>
  <si>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</si>
  <si>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</si>
  <si>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</si>
  <si>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</si>
  <si>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</si>
  <si>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</si>
  <si>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</si>
  <si>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</si>
  <si>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</si>
  <si>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</si>
  <si>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</si>
  <si>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</si>
  <si>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</si>
  <si>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</si>
  <si>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</si>
  <si>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</si>
  <si>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</si>
  <si>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</si>
  <si>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</si>
  <si>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</si>
  <si>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</si>
  <si>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</si>
  <si>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</si>
  <si>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</si>
  <si>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</si>
  <si>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</si>
  <si>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</si>
  <si>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</si>
  <si>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</si>
  <si>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</si>
  <si>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</si>
  <si>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</si>
  <si>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</si>
  <si>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</si>
  <si>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</si>
  <si>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</si>
  <si>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</si>
  <si>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</si>
  <si>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</si>
  <si>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</si>
  <si>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</si>
  <si>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</si>
  <si>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</si>
  <si>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</si>
  <si>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</si>
  <si>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</si>
  <si>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</si>
  <si>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</si>
  <si>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</si>
  <si>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</si>
  <si>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</si>
  <si>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</si>
  <si>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</si>
  <si>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</si>
  <si>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</si>
  <si>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</si>
  <si>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</si>
  <si>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</si>
  <si>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</si>
  <si>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</si>
  <si>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</si>
  <si>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</si>
  <si>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</si>
  <si>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</si>
  <si>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</si>
  <si>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</si>
  <si>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</si>
  <si>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</si>
  <si>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</si>
  <si>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</si>
  <si>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</si>
  <si>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</si>
  <si>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</si>
  <si>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</si>
  <si>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</si>
  <si>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</si>
  <si>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</si>
  <si>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</si>
  <si>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</si>
  <si>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</si>
  <si>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</si>
  <si>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</si>
  <si>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</si>
  <si>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</si>
  <si>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</si>
  <si>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</si>
  <si>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</si>
  <si>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</si>
  <si>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</si>
  <si>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</si>
  <si>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</si>
  <si>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</si>
  <si>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</si>
  <si>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</si>
  <si>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</si>
  <si>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</si>
  <si>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</si>
  <si>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</si>
  <si>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</si>
  <si>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</si>
  <si>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</si>
  <si>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</si>
  <si>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</si>
  <si>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</si>
  <si>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</si>
  <si>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</si>
  <si>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</si>
  <si>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</si>
  <si>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</si>
  <si>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</si>
  <si>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</si>
  <si>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</si>
  <si>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</si>
  <si>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</si>
  <si>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</si>
  <si>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</si>
  <si>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</si>
  <si>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</si>
  <si>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</si>
  <si>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</si>
  <si>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</si>
  <si>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</si>
  <si>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</si>
  <si>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</si>
  <si>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</si>
  <si>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</si>
  <si>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</si>
  <si>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</si>
  <si>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</si>
  <si>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</si>
  <si>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</si>
  <si>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</si>
  <si>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</si>
  <si>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</si>
  <si>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</si>
  <si>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</si>
  <si>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</si>
  <si>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</si>
  <si>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</si>
  <si>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</si>
  <si>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</si>
  <si>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</si>
  <si>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</si>
  <si>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</si>
  <si>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</si>
  <si>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</si>
  <si>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</si>
  <si>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</si>
  <si>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</si>
  <si>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</si>
  <si>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</si>
  <si>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</si>
  <si>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</si>
  <si>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</si>
  <si>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</si>
  <si>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</si>
  <si>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</si>
  <si>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</si>
  <si>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</si>
  <si>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</si>
  <si>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</si>
  <si>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</si>
  <si>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</si>
  <si>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</si>
  <si>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</si>
  <si>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</si>
  <si>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</si>
  <si>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</si>
  <si>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</si>
  <si>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</si>
  <si>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</si>
  <si>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</si>
  <si>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</si>
  <si>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</si>
  <si>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</si>
  <si>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</si>
  <si>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</si>
  <si>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</si>
  <si>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</si>
  <si>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</si>
  <si>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</si>
  <si>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</si>
  <si>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</si>
  <si>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</si>
  <si>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</si>
  <si>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</si>
  <si>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</si>
  <si>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</si>
  <si>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</si>
  <si>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</si>
  <si>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</si>
  <si>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</si>
  <si>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</si>
  <si>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</si>
  <si>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</si>
  <si>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</si>
  <si>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</si>
  <si>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</si>
  <si>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</si>
  <si>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</si>
  <si>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</si>
  <si>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</si>
  <si>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</si>
  <si>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</si>
  <si>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</si>
  <si>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</si>
  <si>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</si>
  <si>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</si>
  <si>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</si>
  <si>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</si>
  <si>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</si>
  <si>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</si>
  <si>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</si>
  <si>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</si>
  <si>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</si>
  <si>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</si>
  <si>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</si>
  <si>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</si>
  <si>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</si>
  <si>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</si>
  <si>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</si>
  <si>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</si>
  <si>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</si>
  <si>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</si>
  <si>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</si>
  <si>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</si>
  <si>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</si>
  <si>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</si>
  <si>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</si>
  <si>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</si>
  <si>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</si>
  <si>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</si>
  <si>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</si>
  <si>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</si>
  <si>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</si>
  <si>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</si>
  <si>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</si>
  <si>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</si>
  <si>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</si>
  <si>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</si>
  <si>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</si>
  <si>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</si>
  <si>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</si>
  <si>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</si>
  <si>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</si>
  <si>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</si>
  <si>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</si>
  <si>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</si>
  <si>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</si>
  <si>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</si>
  <si>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</si>
  <si>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</si>
  <si>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</si>
  <si>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</si>
  <si>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</si>
  <si>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</si>
  <si>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</si>
  <si>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</si>
  <si>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</si>
  <si>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</si>
  <si>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</si>
  <si>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</si>
  <si>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</si>
  <si>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</si>
  <si>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</si>
  <si>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</si>
  <si>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</si>
  <si>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</si>
  <si>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</si>
  <si>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</si>
  <si>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</si>
  <si>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</si>
  <si>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</si>
  <si>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</si>
  <si>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</si>
  <si>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</si>
  <si>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</si>
  <si>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</si>
  <si>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</si>
  <si>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</si>
  <si>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</si>
  <si>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</si>
  <si>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</si>
  <si>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</si>
  <si>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</si>
  <si>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</si>
  <si>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</si>
  <si>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</si>
  <si>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</si>
  <si>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</si>
  <si>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</si>
  <si>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</si>
  <si>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</si>
  <si>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</si>
  <si>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</si>
  <si>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</si>
  <si>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</si>
  <si>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</si>
  <si>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</si>
  <si>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</si>
  <si>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</si>
  <si>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</si>
  <si>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</si>
  <si>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</si>
  <si>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</si>
  <si>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</si>
  <si>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</si>
  <si>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</si>
  <si>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</si>
  <si>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</si>
  <si>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</si>
  <si>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</si>
  <si>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</si>
  <si>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</si>
  <si>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</si>
  <si>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</si>
  <si>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</si>
  <si>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</si>
  <si>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</si>
  <si>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</si>
  <si>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</si>
  <si>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</si>
  <si>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</si>
  <si>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</si>
  <si>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</si>
  <si>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</si>
  <si>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</si>
  <si>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</si>
  <si>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</si>
  <si>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</si>
  <si>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</si>
  <si>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</si>
  <si>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</si>
  <si>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</si>
  <si>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</si>
  <si>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</si>
  <si>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</si>
  <si>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</si>
  <si>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</si>
  <si>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</si>
  <si>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</si>
  <si>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</si>
  <si>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</si>
  <si>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</si>
  <si>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</si>
  <si>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</si>
  <si>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</si>
  <si>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</si>
  <si>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</si>
  <si>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</si>
  <si>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</si>
  <si>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</si>
  <si>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</si>
  <si>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</si>
  <si>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</si>
  <si>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</si>
  <si>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</si>
  <si>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</si>
  <si>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</si>
  <si>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</si>
  <si>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</si>
  <si>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</si>
  <si>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</si>
  <si>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</si>
  <si>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</si>
  <si>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</si>
  <si>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</si>
  <si>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</si>
  <si>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</si>
  <si>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</si>
  <si>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</si>
  <si>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</si>
  <si>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</si>
  <si>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</si>
  <si>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</si>
  <si>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</si>
  <si>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</si>
  <si>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</si>
  <si>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</si>
  <si>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</si>
  <si>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</si>
  <si>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</si>
  <si>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</si>
  <si>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</si>
  <si>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</si>
  <si>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</si>
  <si>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</si>
  <si>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</si>
  <si>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</si>
  <si>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</si>
  <si>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</si>
  <si>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</si>
  <si>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</si>
  <si>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</si>
  <si>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</si>
  <si>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</si>
  <si>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</si>
  <si>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</si>
  <si>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</si>
  <si>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</si>
  <si>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</si>
  <si>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</si>
  <si>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</si>
  <si>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</si>
  <si>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</si>
  <si>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</si>
  <si>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</si>
  <si>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</si>
  <si>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</si>
  <si>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</si>
  <si>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</si>
  <si>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</si>
  <si>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</si>
  <si>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</si>
  <si>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</si>
  <si>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</si>
  <si>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</si>
  <si>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</si>
  <si>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</si>
  <si>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</si>
  <si>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</si>
  <si>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</si>
  <si>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</si>
  <si>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</si>
  <si>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</si>
  <si>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</si>
  <si>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</si>
  <si>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</si>
  <si>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</si>
  <si>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</si>
  <si>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</si>
  <si>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</si>
  <si>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</si>
  <si>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</si>
  <si>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</si>
  <si>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</si>
  <si>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</si>
  <si>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</si>
  <si>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</si>
  <si>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</si>
  <si>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</si>
  <si>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</si>
  <si>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</si>
  <si>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</si>
  <si>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</si>
  <si>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</si>
  <si>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</si>
  <si>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</si>
  <si>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</si>
  <si>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</si>
  <si>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</si>
  <si>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</si>
  <si>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</si>
  <si>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</si>
  <si>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</si>
  <si>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</si>
  <si>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</si>
  <si>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</si>
  <si>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</si>
  <si>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</si>
  <si>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</si>
  <si>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</si>
  <si>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</si>
  <si>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</si>
  <si>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</si>
  <si>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</si>
  <si>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</si>
  <si>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</si>
  <si>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</si>
  <si>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</si>
  <si>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</si>
  <si>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</si>
  <si>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</si>
  <si>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</si>
  <si>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</si>
  <si>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</si>
  <si>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</si>
  <si>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</si>
  <si>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</si>
  <si>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</si>
  <si>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</si>
  <si>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</si>
  <si>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</si>
  <si>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</si>
  <si>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</si>
  <si>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</si>
  <si>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</si>
  <si>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</si>
  <si>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</si>
  <si>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</si>
  <si>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</si>
  <si>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</si>
  <si>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</si>
  <si>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</si>
  <si>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</si>
  <si>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</si>
  <si>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</si>
  <si>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</si>
  <si>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</si>
  <si>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</si>
  <si>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</si>
  <si>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</si>
  <si>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</si>
  <si>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</si>
  <si>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</si>
  <si>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</si>
  <si>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</si>
  <si>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</si>
  <si>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</si>
  <si>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</si>
  <si>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</si>
  <si>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</si>
  <si>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</si>
  <si>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</si>
  <si>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</si>
  <si>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</si>
  <si>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</si>
  <si>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</si>
  <si>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</si>
  <si>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</si>
  <si>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</si>
  <si>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</si>
  <si>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</si>
  <si>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</si>
  <si>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</si>
  <si>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</si>
  <si>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</si>
  <si>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</si>
  <si>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</si>
  <si>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</si>
  <si>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</si>
  <si>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</si>
  <si>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</si>
  <si>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</si>
  <si>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</si>
  <si>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</si>
  <si>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</si>
  <si>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</si>
  <si>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</si>
  <si>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</si>
  <si>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</si>
  <si>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</si>
  <si>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</si>
  <si>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</si>
  <si>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</si>
  <si>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</si>
  <si>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</si>
  <si>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</si>
  <si>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</si>
  <si>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</si>
  <si>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</si>
  <si>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</si>
  <si>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</si>
  <si>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</si>
  <si>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</si>
  <si>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</si>
  <si>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</si>
  <si>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</si>
  <si>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</si>
  <si>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</si>
  <si>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</si>
  <si>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</si>
  <si>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</si>
  <si>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</si>
  <si>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</si>
  <si>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</si>
  <si>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</si>
  <si>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</si>
  <si>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</si>
  <si>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</si>
  <si>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</si>
  <si>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</si>
  <si>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</si>
  <si>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</si>
  <si>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</si>
  <si>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</si>
  <si>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</si>
  <si>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</si>
  <si>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</si>
  <si>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</si>
  <si>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</si>
  <si>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</si>
  <si>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</si>
  <si>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</si>
  <si>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</si>
  <si>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</si>
  <si>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</si>
  <si>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</si>
  <si>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</si>
  <si>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</si>
  <si>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</si>
  <si>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</si>
  <si>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</si>
  <si>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</si>
  <si>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</si>
  <si>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</si>
  <si>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</si>
  <si>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</si>
  <si>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</si>
  <si>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</si>
  <si>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</si>
  <si>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</si>
  <si>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</si>
  <si>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</si>
  <si>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</si>
  <si>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</si>
  <si>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</si>
  <si>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</si>
  <si>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</si>
  <si>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</si>
  <si>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</si>
  <si>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</si>
  <si>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</si>
  <si>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</si>
  <si>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</si>
  <si>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</si>
  <si>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</si>
  <si>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</si>
  <si>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</si>
  <si>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</si>
  <si>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</si>
  <si>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</si>
  <si>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</si>
  <si>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</si>
  <si>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</si>
  <si>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</si>
  <si>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</si>
  <si>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</si>
  <si>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</si>
  <si>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</si>
  <si>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</si>
  <si>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</si>
  <si>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</si>
  <si>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</si>
  <si>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</si>
  <si>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</si>
  <si>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</si>
  <si>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</si>
  <si>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</si>
  <si>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</si>
  <si>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</si>
  <si>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</si>
  <si>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</si>
  <si>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</si>
  <si>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</si>
  <si>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</si>
  <si>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</si>
  <si>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</si>
  <si>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</si>
  <si>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</si>
  <si>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</si>
  <si>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</si>
  <si>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</si>
  <si>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</si>
  <si>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</si>
  <si>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</si>
  <si>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</si>
  <si>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</si>
  <si>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</si>
  <si>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</si>
  <si>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</si>
  <si>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</si>
  <si>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</si>
  <si>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</si>
  <si>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</si>
  <si>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</si>
  <si>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</si>
  <si>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</si>
  <si>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</si>
  <si>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</si>
  <si>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</si>
  <si>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</si>
  <si>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</si>
  <si>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</si>
  <si>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</si>
  <si>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</si>
  <si>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</si>
  <si>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</si>
  <si>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</si>
  <si>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</si>
  <si>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</si>
  <si>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</si>
  <si>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</si>
  <si>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</si>
  <si>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</si>
  <si>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</si>
  <si>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</si>
  <si>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</si>
  <si>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</si>
  <si>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</si>
  <si>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</si>
  <si>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</si>
  <si>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</si>
  <si>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</si>
  <si>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</si>
  <si>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</si>
  <si>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</si>
  <si>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</si>
  <si>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</si>
  <si>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</si>
  <si>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</si>
  <si>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</si>
  <si>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</si>
  <si>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</si>
  <si>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</si>
  <si>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</si>
  <si>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</si>
  <si>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</si>
  <si>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</si>
  <si>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</si>
  <si>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</si>
  <si>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</si>
  <si>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</si>
  <si>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</si>
  <si>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</si>
  <si>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</si>
  <si>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</si>
  <si>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</si>
  <si>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</si>
  <si>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</si>
  <si>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</si>
  <si>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</si>
  <si>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</si>
  <si>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</si>
  <si>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</si>
  <si>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</si>
  <si>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</si>
  <si>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</si>
  <si>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</si>
  <si>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</si>
  <si>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</si>
  <si>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</si>
  <si>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</si>
  <si>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</si>
  <si>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</si>
  <si>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</si>
  <si>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</si>
  <si>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</si>
  <si>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</si>
  <si>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</si>
  <si>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</si>
  <si>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</si>
  <si>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</si>
  <si>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</si>
  <si>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</si>
  <si>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</si>
  <si>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</si>
  <si>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</si>
  <si>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</si>
  <si>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</si>
  <si>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</si>
  <si>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</si>
  <si>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</si>
  <si>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</si>
  <si>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</si>
  <si>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</si>
  <si>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</si>
  <si>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</si>
  <si>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</si>
  <si>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</si>
  <si>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</si>
  <si>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</si>
  <si>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</si>
  <si>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</si>
  <si>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</si>
  <si>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</si>
  <si>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</si>
  <si>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</si>
  <si>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</si>
  <si>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</si>
  <si>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</si>
  <si>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</si>
  <si>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</si>
  <si>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</si>
  <si>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</si>
  <si>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</si>
  <si>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</si>
  <si>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</si>
  <si>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</si>
  <si>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</si>
  <si>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</si>
  <si>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</si>
  <si>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</si>
  <si>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</si>
  <si>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</si>
  <si>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</si>
  <si>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</si>
  <si>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</si>
  <si>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</si>
  <si>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</si>
  <si>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</si>
  <si>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</si>
  <si>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</si>
  <si>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</si>
  <si>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</si>
  <si>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</si>
  <si>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</si>
  <si>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</si>
  <si>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</si>
  <si>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</si>
  <si>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</si>
  <si>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</si>
  <si>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</si>
  <si>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</si>
  <si>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</si>
  <si>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</si>
  <si>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</si>
  <si>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</si>
  <si>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</si>
  <si>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</si>
  <si>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</si>
  <si>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</si>
  <si>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</si>
  <si>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</si>
  <si>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</si>
  <si>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</si>
  <si>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</si>
  <si>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</si>
  <si>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</si>
  <si>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</si>
  <si>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</si>
  <si>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</si>
  <si>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</si>
  <si>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</si>
  <si>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</si>
  <si>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</si>
  <si>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</si>
  <si>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</si>
  <si>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</si>
  <si>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</si>
  <si>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</si>
  <si>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</si>
  <si>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</si>
  <si>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</si>
  <si>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</si>
  <si>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</si>
  <si>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</si>
  <si>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</si>
  <si>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</si>
  <si>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</si>
  <si>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</si>
  <si>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</si>
  <si>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</si>
  <si>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</si>
  <si>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</si>
  <si>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</si>
  <si>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</si>
  <si>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</si>
  <si>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</si>
  <si>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</si>
  <si>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</si>
  <si>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</si>
  <si>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</si>
  <si>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</si>
  <si>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</si>
  <si>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</si>
  <si>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</si>
  <si>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</si>
  <si>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</si>
  <si>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</si>
  <si>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</si>
  <si>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</si>
  <si>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</si>
  <si>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</si>
  <si>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</si>
  <si>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</si>
  <si>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</si>
  <si>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</si>
  <si>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</si>
  <si>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</si>
  <si>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</si>
  <si>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</si>
  <si>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</si>
  <si>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</si>
  <si>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</si>
  <si>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</si>
  <si>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</si>
  <si>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</si>
  <si>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</si>
  <si>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</si>
  <si>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</si>
  <si>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</si>
  <si>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</si>
  <si>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</si>
  <si>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</si>
  <si>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</si>
  <si>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</si>
  <si>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</si>
  <si>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</si>
  <si>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</si>
  <si>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</si>
  <si>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</si>
  <si>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</si>
  <si>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</si>
  <si>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</si>
  <si>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</si>
  <si>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</si>
  <si>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</si>
  <si>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</si>
  <si>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</si>
  <si>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</si>
  <si>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</si>
  <si>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</si>
  <si>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</si>
  <si>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</si>
  <si>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</si>
  <si>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</si>
  <si>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</si>
  <si>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</si>
  <si>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</si>
  <si>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</si>
  <si>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</si>
  <si>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</si>
  <si>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</si>
  <si>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</si>
  <si>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</si>
  <si>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</si>
  <si>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</si>
  <si>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</si>
  <si>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</si>
  <si>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</si>
  <si>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</si>
  <si>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</si>
  <si>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</si>
  <si>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</si>
  <si>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</si>
  <si>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</si>
  <si>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</si>
  <si>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</si>
  <si>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</si>
  <si>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</si>
  <si>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</si>
  <si>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</si>
  <si>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</si>
  <si>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</si>
  <si>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</si>
  <si>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</si>
  <si>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</si>
  <si>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</si>
  <si>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</si>
  <si>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</si>
  <si>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</si>
  <si>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</si>
  <si>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</si>
  <si>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</si>
  <si>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</si>
  <si>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</si>
  <si>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</si>
  <si>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</si>
  <si>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</si>
  <si>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</si>
  <si>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</si>
  <si>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</si>
  <si>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</si>
  <si>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</si>
  <si>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</si>
  <si>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</si>
  <si>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</si>
  <si>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</si>
  <si>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</si>
  <si>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</si>
  <si>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</si>
  <si>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</si>
  <si>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</si>
  <si>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</si>
  <si>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</si>
  <si>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</si>
  <si>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</si>
  <si>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</si>
  <si>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</si>
  <si>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</si>
  <si>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</si>
  <si>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</si>
  <si>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</si>
  <si>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</si>
  <si>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</si>
  <si>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</si>
  <si>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</si>
  <si>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</si>
  <si>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</si>
  <si>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</si>
  <si>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</si>
  <si>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</si>
  <si>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</si>
  <si>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</si>
  <si>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</si>
  <si>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</si>
  <si>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</si>
  <si>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</si>
  <si>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</si>
  <si>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</si>
  <si>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</si>
  <si>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</si>
  <si>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</si>
  <si>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</si>
  <si>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</si>
  <si>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</si>
  <si>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</si>
  <si>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</si>
  <si>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</si>
  <si>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</si>
  <si>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</si>
  <si>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</si>
  <si>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</si>
  <si>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</si>
  <si>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</si>
  <si>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</si>
  <si>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</si>
  <si>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</si>
  <si>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</si>
  <si>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</si>
  <si>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</si>
  <si>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</si>
  <si>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</si>
  <si>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</si>
  <si>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</si>
  <si>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</si>
  <si>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</si>
  <si>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</si>
  <si>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</si>
  <si>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</si>
  <si>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</si>
  <si>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</si>
  <si>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</si>
  <si>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</si>
  <si>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</si>
  <si>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</si>
  <si>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</si>
  <si>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</si>
  <si>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</si>
  <si>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</si>
  <si>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</si>
  <si>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</si>
  <si>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</si>
  <si>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</si>
  <si>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</si>
  <si>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</si>
  <si>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</si>
  <si>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</si>
  <si>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</si>
  <si>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</si>
  <si>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</si>
  <si>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</si>
  <si>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</si>
  <si>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</si>
  <si>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</si>
  <si>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</si>
  <si>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</si>
  <si>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</si>
  <si>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</si>
  <si>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</si>
  <si>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</si>
  <si>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</si>
  <si>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</si>
  <si>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</si>
  <si>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</si>
  <si>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</si>
  <si>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</si>
  <si>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</si>
  <si>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</si>
  <si>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</si>
  <si>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</si>
  <si>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</si>
  <si>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</si>
  <si>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</si>
  <si>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</si>
  <si>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</si>
  <si>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</si>
  <si>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</si>
  <si>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</si>
  <si>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</si>
  <si>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</si>
  <si>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</si>
  <si>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</si>
  <si>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</si>
  <si>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</si>
  <si>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</si>
  <si>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</si>
  <si>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</si>
  <si>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</si>
  <si>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</si>
  <si>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</si>
  <si>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</si>
  <si>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</si>
  <si>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</si>
  <si>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</si>
  <si>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</si>
  <si>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</si>
  <si>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</si>
  <si>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</si>
  <si>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</si>
  <si>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</si>
  <si>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</si>
  <si>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</si>
  <si>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</si>
  <si>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</si>
  <si>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</si>
  <si>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</si>
  <si>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</si>
  <si>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</si>
  <si>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</si>
  <si>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</si>
  <si>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</si>
  <si>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</si>
  <si>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</si>
  <si>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</si>
  <si>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</si>
  <si>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</si>
  <si>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</si>
  <si>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</si>
  <si>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</si>
  <si>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</si>
  <si>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</si>
  <si>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</si>
  <si>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</si>
  <si>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</si>
  <si>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</si>
  <si>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</si>
  <si>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</si>
  <si>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</si>
  <si>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</si>
  <si>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</si>
  <si>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</si>
  <si>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</si>
  <si>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</si>
  <si>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</si>
  <si>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</si>
  <si>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</si>
  <si>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</si>
  <si>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</si>
  <si>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</si>
  <si>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</si>
  <si>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</si>
  <si>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</si>
  <si>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</si>
  <si>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</si>
  <si>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</si>
  <si>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</si>
  <si>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</si>
  <si>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</si>
  <si>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</si>
  <si>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</si>
  <si>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</si>
  <si>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</si>
  <si>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</si>
  <si>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</si>
  <si>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</si>
  <si>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</si>
  <si>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</si>
  <si>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</si>
  <si>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</si>
  <si>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</si>
  <si>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</si>
  <si>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</si>
  <si>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</si>
  <si>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</si>
  <si>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</si>
  <si>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</si>
  <si>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</si>
  <si>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</si>
  <si>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</si>
  <si>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</si>
  <si>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</si>
  <si>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</si>
  <si>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</si>
  <si>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</si>
  <si>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</si>
  <si>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</si>
  <si>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</si>
  <si>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</si>
  <si>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</si>
  <si>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</si>
  <si>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</si>
  <si>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</si>
  <si>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</si>
  <si>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</si>
  <si>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</si>
  <si>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</si>
  <si>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</si>
  <si>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</si>
  <si>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</si>
  <si>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</si>
  <si>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</si>
  <si>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</si>
  <si>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</si>
  <si>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</si>
  <si>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</si>
  <si>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</si>
  <si>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</si>
  <si>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</si>
  <si>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</si>
  <si>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</si>
  <si>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</si>
  <si>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</si>
  <si>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</si>
  <si>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</si>
  <si>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</si>
  <si>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</si>
  <si>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</si>
  <si>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</si>
  <si>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</si>
  <si>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</si>
  <si>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</si>
  <si>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</si>
  <si>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</si>
  <si>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</si>
  <si>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</si>
  <si>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</si>
  <si>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</si>
  <si>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</si>
  <si>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</si>
  <si>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</si>
  <si>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</si>
  <si>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</si>
  <si>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</si>
  <si>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</si>
  <si>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</si>
  <si>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</si>
  <si>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</si>
  <si>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</si>
  <si>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</si>
  <si>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</si>
  <si>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</si>
  <si>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</si>
  <si>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</si>
  <si>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</si>
  <si>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</si>
  <si>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</si>
  <si>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</si>
  <si>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</si>
  <si>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</si>
  <si>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</si>
  <si>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</si>
  <si>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</si>
  <si>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</si>
  <si>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</si>
  <si>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</si>
  <si>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</si>
  <si>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</si>
  <si>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</si>
  <si>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</si>
  <si>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</si>
  <si>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</si>
  <si>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</si>
  <si>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</si>
  <si>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</si>
  <si>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</si>
  <si>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</si>
  <si>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</si>
  <si>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</si>
  <si>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</si>
  <si>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</si>
  <si>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</si>
  <si>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</si>
  <si>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</si>
  <si>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</si>
  <si>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</si>
  <si>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</si>
  <si>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</si>
  <si>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</si>
  <si>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</si>
  <si>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</si>
  <si>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</si>
  <si>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</si>
  <si>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</si>
  <si>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</si>
  <si>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</si>
  <si>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</si>
  <si>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</si>
  <si>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</si>
  <si>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</si>
  <si>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</si>
  <si>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</si>
  <si>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</si>
  <si>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</si>
  <si>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</si>
  <si>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</si>
  <si>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</si>
  <si>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</si>
  <si>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</si>
  <si>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</si>
  <si>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</si>
  <si>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</si>
  <si>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</si>
  <si>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</si>
  <si>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</si>
  <si>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</si>
  <si>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</si>
  <si>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</si>
  <si>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</si>
  <si>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</si>
  <si>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</si>
  <si>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</si>
  <si>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</si>
  <si>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</si>
  <si>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</si>
  <si>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</si>
  <si>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</si>
  <si>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</si>
  <si>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</si>
  <si>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</si>
  <si>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</si>
  <si>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</si>
  <si>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</si>
  <si>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</si>
  <si>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</si>
  <si>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</si>
  <si>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</si>
  <si>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</si>
  <si>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</si>
  <si>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</si>
  <si>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</si>
  <si>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</si>
  <si>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</si>
  <si>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</si>
  <si>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</si>
  <si>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</si>
  <si>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</si>
  <si>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</si>
  <si>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</si>
  <si>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</si>
  <si>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</si>
  <si>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</si>
  <si>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</si>
  <si>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</si>
  <si>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</si>
  <si>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</si>
  <si>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</si>
  <si>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</si>
  <si>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</si>
  <si>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</si>
  <si>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</si>
  <si>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</si>
  <si>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</si>
  <si>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</si>
  <si>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</si>
  <si>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</si>
  <si>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</si>
  <si>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</si>
  <si>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</si>
  <si>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</si>
  <si>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</si>
  <si>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</si>
  <si>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</si>
  <si>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</si>
  <si>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</si>
  <si>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</si>
  <si>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</si>
  <si>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</si>
  <si>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</si>
  <si>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</si>
  <si>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</si>
  <si>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</si>
  <si>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</si>
  <si>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</si>
  <si>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</si>
  <si>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</si>
  <si>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</si>
  <si>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</si>
  <si>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</si>
  <si>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</si>
  <si>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</si>
  <si>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</si>
  <si>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</si>
  <si>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</si>
  <si>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</si>
  <si>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</si>
  <si>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</si>
  <si>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</si>
  <si>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</si>
  <si>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</si>
  <si>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</si>
  <si>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</si>
  <si>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</si>
  <si>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</si>
  <si>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</si>
  <si>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</si>
  <si>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</si>
  <si>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</si>
  <si>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</si>
  <si>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</si>
  <si>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</si>
  <si>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</si>
  <si>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</si>
  <si>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</si>
  <si>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</si>
  <si>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</si>
  <si>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</si>
  <si>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</si>
  <si>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</si>
  <si>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</si>
  <si>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</si>
  <si>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</si>
  <si>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</si>
  <si>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</si>
  <si>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</si>
  <si>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</si>
  <si>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</si>
  <si>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</si>
  <si>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</si>
  <si>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</si>
  <si>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</si>
  <si>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</si>
  <si>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</si>
  <si>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</si>
  <si>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</si>
  <si>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</si>
  <si>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</si>
  <si>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</si>
  <si>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</si>
  <si>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</si>
  <si>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</si>
  <si>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</si>
  <si>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</si>
  <si>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</si>
  <si>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</si>
  <si>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</si>
  <si>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</si>
  <si>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</si>
  <si>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</si>
  <si>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</si>
  <si>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</si>
  <si>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</si>
  <si>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</si>
  <si>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</si>
  <si>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</si>
  <si>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</si>
  <si>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</si>
  <si>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</si>
  <si>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</si>
  <si>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</si>
  <si>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</si>
  <si>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</si>
  <si>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</si>
  <si>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</si>
  <si>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</si>
  <si>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</si>
  <si>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</si>
  <si>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</si>
  <si>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</si>
  <si>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</si>
  <si>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</si>
  <si>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</si>
  <si>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</si>
  <si>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</si>
  <si>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</si>
  <si>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</si>
  <si>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</si>
  <si>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</si>
  <si>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</si>
  <si>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</si>
  <si>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</si>
  <si>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</si>
  <si>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</si>
  <si>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</si>
  <si>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</si>
  <si>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</si>
  <si>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</si>
  <si>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</si>
  <si>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</si>
  <si>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</si>
  <si>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</si>
  <si>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</si>
  <si>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</si>
  <si>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</si>
  <si>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</si>
  <si>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</si>
  <si>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</si>
  <si>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</si>
  <si>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</si>
  <si>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</si>
  <si>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</si>
  <si>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</si>
  <si>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</si>
  <si>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</si>
  <si>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</si>
  <si>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</si>
  <si>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</si>
  <si>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</si>
  <si>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</si>
  <si>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</si>
  <si>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</si>
  <si>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</si>
  <si>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</si>
  <si>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</si>
  <si>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</si>
  <si>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</si>
  <si>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</si>
  <si>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</si>
  <si>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</si>
  <si>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</si>
  <si>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</si>
  <si>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</si>
  <si>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</si>
  <si>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</si>
  <si>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</si>
  <si>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</si>
  <si>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</si>
  <si>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</si>
  <si>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</si>
  <si>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</si>
  <si>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</si>
  <si>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</si>
  <si>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</si>
  <si>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</si>
  <si>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</si>
  <si>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</si>
  <si>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</si>
  <si>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</si>
  <si>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</si>
  <si>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</si>
  <si>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</si>
  <si>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</si>
  <si>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</si>
  <si>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</si>
  <si>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</si>
  <si>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</si>
  <si>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</si>
  <si>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</si>
  <si>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</si>
  <si>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</si>
  <si>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</si>
  <si>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</si>
  <si>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</si>
  <si>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</si>
  <si>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</si>
  <si>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</si>
  <si>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</si>
  <si>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</si>
  <si>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</si>
  <si>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</si>
  <si>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</si>
  <si>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</si>
  <si>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</si>
  <si>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</si>
  <si>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</si>
  <si>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</si>
  <si>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</si>
  <si>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</si>
  <si>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</si>
  <si>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</si>
  <si>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</si>
  <si>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</si>
  <si>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</si>
  <si>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</si>
  <si>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</si>
  <si>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</si>
  <si>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</si>
  <si>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</si>
  <si>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</si>
  <si>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</si>
  <si>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</si>
  <si>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</si>
  <si>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</si>
  <si>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</si>
  <si>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</si>
  <si>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</si>
  <si>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</si>
  <si>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</si>
  <si>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</si>
  <si>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</si>
  <si>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</si>
  <si>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</si>
  <si>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</si>
  <si>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</si>
  <si>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</si>
  <si>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</si>
  <si>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</si>
  <si>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</si>
  <si>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</si>
  <si>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</si>
  <si>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</si>
  <si>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</si>
  <si>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</si>
  <si>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</si>
  <si>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</si>
  <si>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</si>
  <si>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</si>
  <si>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</si>
  <si>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</si>
  <si>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</si>
  <si>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</si>
  <si>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</si>
  <si>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</si>
  <si>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</si>
  <si>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</si>
  <si>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</si>
  <si>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</si>
  <si>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</si>
  <si>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</si>
  <si>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</si>
  <si>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</si>
  <si>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</si>
  <si>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</si>
  <si>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</si>
  <si>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</si>
  <si>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</si>
  <si>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</si>
  <si>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</si>
  <si>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</si>
  <si>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</si>
  <si>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</si>
  <si>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</si>
  <si>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</si>
  <si>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</si>
  <si>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</si>
  <si>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</si>
  <si>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</si>
  <si>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</si>
  <si>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</si>
  <si>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</si>
  <si>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</si>
  <si>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</si>
  <si>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</si>
  <si>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</si>
  <si>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</si>
  <si>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</si>
  <si>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</si>
  <si>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</si>
  <si>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</si>
  <si>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</si>
  <si>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</si>
  <si>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</si>
  <si>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</si>
  <si>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</si>
  <si>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</si>
  <si>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</si>
  <si>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</si>
  <si>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</si>
  <si>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</si>
  <si>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</si>
  <si>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</si>
  <si>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</si>
  <si>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</si>
  <si>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</si>
  <si>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</si>
  <si>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</si>
  <si>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</si>
  <si>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</si>
  <si>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</si>
  <si>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</si>
  <si>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</si>
  <si>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</si>
  <si>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</si>
  <si>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</si>
  <si>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</si>
  <si>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</si>
  <si>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</si>
  <si>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</si>
  <si>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</si>
  <si>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</si>
  <si>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</si>
  <si>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</si>
  <si>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</si>
  <si>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</si>
  <si>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</si>
  <si>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</si>
  <si>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</si>
  <si>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</si>
  <si>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</si>
  <si>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</si>
  <si>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</si>
  <si>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</si>
  <si>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</si>
  <si>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</si>
  <si>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</si>
  <si>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</si>
  <si>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</si>
  <si>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</si>
  <si>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</si>
  <si>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</si>
  <si>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</si>
  <si>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</si>
  <si>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</si>
  <si>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</si>
  <si>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</si>
  <si>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</si>
  <si>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</si>
  <si>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</si>
  <si>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</si>
  <si>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</si>
  <si>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</si>
  <si>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</si>
  <si>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</si>
  <si>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</si>
  <si>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</si>
  <si>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</si>
  <si>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</si>
  <si>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</si>
  <si>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</si>
  <si>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</si>
  <si>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</si>
  <si>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</si>
  <si>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</si>
  <si>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</si>
  <si>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</si>
  <si>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</si>
  <si>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</si>
  <si>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</si>
  <si>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</si>
  <si>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</si>
  <si>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</si>
  <si>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</si>
  <si>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</si>
  <si>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</si>
  <si>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</si>
  <si>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</si>
  <si>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</si>
  <si>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</si>
  <si>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</si>
  <si>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</si>
  <si>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</si>
  <si>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</si>
  <si>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</si>
  <si>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</si>
  <si>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</si>
  <si>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</si>
  <si>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</si>
  <si>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</si>
  <si>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</si>
  <si>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</si>
  <si>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</si>
  <si>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</si>
  <si>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</si>
  <si>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</si>
  <si>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</si>
  <si>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</si>
  <si>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</si>
  <si>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</si>
  <si>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</si>
  <si>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</si>
  <si>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</si>
  <si>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</si>
  <si>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</si>
  <si>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</si>
  <si>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</si>
  <si>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</si>
  <si>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</si>
  <si>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</si>
  <si>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</si>
  <si>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</si>
  <si>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</si>
  <si>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</si>
  <si>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</si>
  <si>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</si>
  <si>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</si>
  <si>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</si>
  <si>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</si>
  <si>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</si>
  <si>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</si>
  <si>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</si>
  <si>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</si>
  <si>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</si>
  <si>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</si>
  <si>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</si>
  <si>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</si>
  <si>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</si>
  <si>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</si>
  <si>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</si>
  <si>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</si>
  <si>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</si>
  <si>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</si>
  <si>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</si>
  <si>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</si>
  <si>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</si>
  <si>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</si>
  <si>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</si>
  <si>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</si>
  <si>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</si>
  <si>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</si>
  <si>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</si>
  <si>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</si>
  <si>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</si>
  <si>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</si>
  <si>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</si>
  <si>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</si>
  <si>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</si>
  <si>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</si>
  <si>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</si>
  <si>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</si>
  <si>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</si>
  <si>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</si>
  <si>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</si>
  <si>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</si>
  <si>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</si>
  <si>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</si>
  <si>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</si>
  <si>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</si>
  <si>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</si>
  <si>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</si>
  <si>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</si>
  <si>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</si>
  <si>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</si>
  <si>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</si>
  <si>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</si>
  <si>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</si>
  <si>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</si>
  <si>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</si>
  <si>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</si>
  <si>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</si>
  <si>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</si>
  <si>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</si>
  <si>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</si>
  <si>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</si>
  <si>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</si>
  <si>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</si>
  <si>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</si>
  <si>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</si>
  <si>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</si>
  <si>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</si>
  <si>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</si>
  <si>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</si>
  <si>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</si>
  <si>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</si>
  <si>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</si>
  <si>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</si>
  <si>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</si>
  <si>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</si>
  <si>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</si>
  <si>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</si>
  <si>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</si>
  <si>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</si>
  <si>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</si>
  <si>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</si>
  <si>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</si>
  <si>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</si>
  <si>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</si>
  <si>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</si>
  <si>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</si>
  <si>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</si>
  <si>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</si>
  <si>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</si>
  <si>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</si>
  <si>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</si>
  <si>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</si>
  <si>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</si>
  <si>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</si>
  <si>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</si>
  <si>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</si>
  <si>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</si>
  <si>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</si>
  <si>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</si>
  <si>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</si>
  <si>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</si>
  <si>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</si>
  <si>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</si>
  <si>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</si>
  <si>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</si>
  <si>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</si>
  <si>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</si>
  <si>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</si>
  <si>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</si>
  <si>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</si>
  <si>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</si>
  <si>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</si>
  <si>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</si>
  <si>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</si>
  <si>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</si>
  <si>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</si>
  <si>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</si>
  <si>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</si>
  <si>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</si>
  <si>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</si>
  <si>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</si>
  <si>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</si>
  <si>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</si>
  <si>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</si>
  <si>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</si>
  <si>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</si>
  <si>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</si>
  <si>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</si>
  <si>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</si>
  <si>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</si>
  <si>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</si>
  <si>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</si>
  <si>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</si>
  <si>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</si>
  <si>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</si>
  <si>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</si>
  <si>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</si>
  <si>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</si>
  <si>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</si>
  <si>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</si>
  <si>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</si>
  <si>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</si>
  <si>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</si>
  <si>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</si>
  <si>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</si>
  <si>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</si>
  <si>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</si>
  <si>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</si>
  <si>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</si>
  <si>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</si>
  <si>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</si>
  <si>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</si>
  <si>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</si>
  <si>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</si>
  <si>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</si>
  <si>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</si>
  <si>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</si>
  <si>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</si>
  <si>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</si>
  <si>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</si>
  <si>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</si>
  <si>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</si>
  <si>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</si>
  <si>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</si>
  <si>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</si>
  <si>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</si>
  <si>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</si>
  <si>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</si>
  <si>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</si>
  <si>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</si>
  <si>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</si>
  <si>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</si>
  <si>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</si>
  <si>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</si>
  <si>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</si>
  <si>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</si>
  <si>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</si>
  <si>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</si>
  <si>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</si>
  <si>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</si>
  <si>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</si>
  <si>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</si>
  <si>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</si>
  <si>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</si>
  <si>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</si>
  <si>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</si>
  <si>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</si>
  <si>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</si>
  <si>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</si>
  <si>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</si>
  <si>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</si>
  <si>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</si>
  <si>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</si>
  <si>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</si>
  <si>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</si>
  <si>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</si>
  <si>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</si>
  <si>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</si>
  <si>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</si>
  <si>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</si>
  <si>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</si>
  <si>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</si>
  <si>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</si>
  <si>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</si>
  <si>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</si>
  <si>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</si>
  <si>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</si>
  <si>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</si>
  <si>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</si>
  <si>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</si>
  <si>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</si>
  <si>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</si>
  <si>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</si>
  <si>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</si>
  <si>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</si>
  <si>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</si>
  <si>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</si>
  <si>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</si>
  <si>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</si>
  <si>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</si>
  <si>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</si>
  <si>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</si>
  <si>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</si>
  <si>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</si>
  <si>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</si>
  <si>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</si>
  <si>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</si>
  <si>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</si>
  <si>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</si>
  <si>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</si>
  <si>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</si>
  <si>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</si>
  <si>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</si>
  <si>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</si>
  <si>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</si>
  <si>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</si>
  <si>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</si>
  <si>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</si>
  <si>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</si>
  <si>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</si>
  <si>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</si>
  <si>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</si>
  <si>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</si>
  <si>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</si>
  <si>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</si>
  <si>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</si>
  <si>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</si>
  <si>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</si>
  <si>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</si>
  <si>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</si>
  <si>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</si>
  <si>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</si>
  <si>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</si>
  <si>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</si>
  <si>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</si>
  <si>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</si>
  <si>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</si>
  <si>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</si>
  <si>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</si>
  <si>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</si>
  <si>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</si>
  <si>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</si>
  <si>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</si>
  <si>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</si>
  <si>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</si>
  <si>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</si>
  <si>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</si>
  <si>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</si>
  <si>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</si>
  <si>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</si>
  <si>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</si>
  <si>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</si>
  <si>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</si>
  <si>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</si>
  <si>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</si>
  <si>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</si>
  <si>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</si>
  <si>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</si>
  <si>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</si>
  <si>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</si>
  <si>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</si>
  <si>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</si>
  <si>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</si>
  <si>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</si>
  <si>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</si>
  <si>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</si>
  <si>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</si>
  <si>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</si>
  <si>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</si>
  <si>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</si>
  <si>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</si>
  <si>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</si>
  <si>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</si>
  <si>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</si>
  <si>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</si>
  <si>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</si>
  <si>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</si>
  <si>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</si>
  <si>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</si>
  <si>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</si>
  <si>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</si>
  <si>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</si>
  <si>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</si>
  <si>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</si>
  <si>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</si>
  <si>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</si>
  <si>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</si>
  <si>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</si>
  <si>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</si>
  <si>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</si>
  <si>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</si>
  <si>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</si>
  <si>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</si>
  <si>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</si>
  <si>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</si>
  <si>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</si>
  <si>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</si>
  <si>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</si>
  <si>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</si>
  <si>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</si>
  <si>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</si>
  <si>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</si>
  <si>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</si>
  <si>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</si>
  <si>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</si>
  <si>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</si>
  <si>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</si>
  <si>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</si>
  <si>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</si>
  <si>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</si>
  <si>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</si>
  <si>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</si>
  <si>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</si>
  <si>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</si>
  <si>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</si>
  <si>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</si>
  <si>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</si>
  <si>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</si>
  <si>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</si>
  <si>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</si>
  <si>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</si>
  <si>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</si>
  <si>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</si>
  <si>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</si>
  <si>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</si>
  <si>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</si>
  <si>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</si>
  <si>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</si>
  <si>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</si>
  <si>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</si>
  <si>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</si>
  <si>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</si>
  <si>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</si>
  <si>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</si>
  <si>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</si>
  <si>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</si>
  <si>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</si>
  <si>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</si>
  <si>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</si>
  <si>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</si>
  <si>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</si>
  <si>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</si>
  <si>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</si>
  <si>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</si>
  <si>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</si>
  <si>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</si>
  <si>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</si>
  <si>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</si>
  <si>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</si>
  <si>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</si>
  <si>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</si>
  <si>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</si>
  <si>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</si>
  <si>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</si>
  <si>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</si>
  <si>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</si>
  <si>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</si>
  <si>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</si>
  <si>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</si>
  <si>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</si>
  <si>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</si>
  <si>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</si>
  <si>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</si>
  <si>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</si>
  <si>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</si>
  <si>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</si>
  <si>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</si>
  <si>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</si>
  <si>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</si>
  <si>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</si>
  <si>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</si>
  <si>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</si>
  <si>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</si>
  <si>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</si>
  <si>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</si>
  <si>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</si>
  <si>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</si>
  <si>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</si>
  <si>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</si>
  <si>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</si>
  <si>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</si>
  <si>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</si>
  <si>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</si>
  <si>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</si>
  <si>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</si>
  <si>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</si>
  <si>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</si>
  <si>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</si>
  <si>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</si>
  <si>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</si>
  <si>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</si>
  <si>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</si>
  <si>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</si>
  <si>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</si>
  <si>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</si>
  <si>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</si>
  <si>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</si>
  <si>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</si>
  <si>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</si>
  <si>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</si>
  <si>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</si>
  <si>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</si>
  <si>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</si>
  <si>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</si>
  <si>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</si>
  <si>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</si>
  <si>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</si>
  <si>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</si>
  <si>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</si>
  <si>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</si>
  <si>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</si>
  <si>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</si>
  <si>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</si>
  <si>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</si>
  <si>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</si>
  <si>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</si>
  <si>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</si>
  <si>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</si>
  <si>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</si>
  <si>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</si>
  <si>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</si>
  <si>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</si>
  <si>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</si>
  <si>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</si>
  <si>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</si>
  <si>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</si>
  <si>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</si>
  <si>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</si>
  <si>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</si>
  <si>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</si>
  <si>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</si>
  <si>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</si>
  <si>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</si>
  <si>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</si>
  <si>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</si>
  <si>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</si>
  <si>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</si>
  <si>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</si>
  <si>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</si>
  <si>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</si>
  <si>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</si>
  <si>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</si>
  <si>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</si>
  <si>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</si>
  <si>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</si>
  <si>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</si>
  <si>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</si>
  <si>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</si>
  <si>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</si>
  <si>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</si>
  <si>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</si>
  <si>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</si>
  <si>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</si>
  <si>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</si>
  <si>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</si>
  <si>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</si>
  <si>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</si>
  <si>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</si>
  <si>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</si>
  <si>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</si>
  <si>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</si>
  <si>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</si>
  <si>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</si>
  <si>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</si>
  <si>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</si>
  <si>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</si>
  <si>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</si>
  <si>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</si>
  <si>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</si>
  <si>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</si>
  <si>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</si>
  <si>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</si>
  <si>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</si>
  <si>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</si>
  <si>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</si>
  <si>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</si>
  <si>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</si>
  <si>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</si>
  <si>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</si>
  <si>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</si>
  <si>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</si>
  <si>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</si>
  <si>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</si>
  <si>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</si>
  <si>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</si>
  <si>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</si>
  <si>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</si>
  <si>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</si>
  <si>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</si>
  <si>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</si>
  <si>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</si>
  <si>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</si>
  <si>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</si>
  <si>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</si>
  <si>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</si>
  <si>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</si>
  <si>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</si>
  <si>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</si>
  <si>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</si>
  <si>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</si>
  <si>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</si>
  <si>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</si>
  <si>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</si>
  <si>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</si>
  <si>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</si>
  <si>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</si>
  <si>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</si>
  <si>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</si>
  <si>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</si>
  <si>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</si>
  <si>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</si>
  <si>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</si>
  <si>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</si>
  <si>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</si>
  <si>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</si>
  <si>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</si>
  <si>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</si>
  <si>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</si>
  <si>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</si>
  <si>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</si>
  <si>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</si>
  <si>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</si>
  <si>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</si>
  <si>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</si>
  <si>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</si>
  <si>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</si>
  <si>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</si>
  <si>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</si>
  <si>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</si>
  <si>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</si>
  <si>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</si>
  <si>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</si>
  <si>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</si>
  <si>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</si>
  <si>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</si>
  <si>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</si>
  <si>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</si>
  <si>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</si>
  <si>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</si>
  <si>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</si>
  <si>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</si>
  <si>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</si>
  <si>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</si>
  <si>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</si>
  <si>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</si>
  <si>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</si>
  <si>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</si>
  <si>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</si>
  <si>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</si>
  <si>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</si>
  <si>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</si>
  <si>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</si>
  <si>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</si>
  <si>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</si>
  <si>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</si>
  <si>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</si>
  <si>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</si>
  <si>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</si>
  <si>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</si>
  <si>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</si>
  <si>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</si>
  <si>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</si>
  <si>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</si>
  <si>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</si>
  <si>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</si>
  <si>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</si>
  <si>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</si>
  <si>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</si>
  <si>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</si>
  <si>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</si>
  <si>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</si>
  <si>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</si>
  <si>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</si>
  <si>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</si>
  <si>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</si>
  <si>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</si>
  <si>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</si>
  <si>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</si>
  <si>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</si>
  <si>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</si>
  <si>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</si>
  <si>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</si>
  <si>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</si>
  <si>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</si>
  <si>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</si>
  <si>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</si>
  <si>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</si>
  <si>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</si>
  <si>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</si>
  <si>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</si>
  <si>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</si>
  <si>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</si>
  <si>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</si>
  <si>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</si>
  <si>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</si>
  <si>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</si>
  <si>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</si>
  <si>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</si>
  <si>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</si>
  <si>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</si>
  <si>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</si>
  <si>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</si>
  <si>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</si>
  <si>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</si>
  <si>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</si>
  <si>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</si>
  <si>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</si>
  <si>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</si>
  <si>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</si>
  <si>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</si>
  <si>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</si>
  <si>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</si>
  <si>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</si>
  <si>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</si>
  <si>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</si>
  <si>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</si>
  <si>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</si>
  <si>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</si>
  <si>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</si>
  <si>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</si>
  <si>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</si>
  <si>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</si>
  <si>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</si>
  <si>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</si>
  <si>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</si>
  <si>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</si>
  <si>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</si>
  <si>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</si>
  <si>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</si>
  <si>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</si>
  <si>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</si>
  <si>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</si>
  <si>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</si>
  <si>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</si>
  <si>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</si>
  <si>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</si>
  <si>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</si>
  <si>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</si>
  <si>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</si>
  <si>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</si>
  <si>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</si>
  <si>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</si>
  <si>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</si>
  <si>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</si>
  <si>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</si>
  <si>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</si>
  <si>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</si>
  <si>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</si>
  <si>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</si>
  <si>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</si>
  <si>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</si>
  <si>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</si>
  <si>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</si>
  <si>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</si>
  <si>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</si>
  <si>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</si>
  <si>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</si>
  <si>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</si>
  <si>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</si>
  <si>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</si>
  <si>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</si>
  <si>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</si>
  <si>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</si>
  <si>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</si>
  <si>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</si>
  <si>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</si>
  <si>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</si>
  <si>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</si>
  <si>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</si>
  <si>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</si>
  <si>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</si>
  <si>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</si>
  <si>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</si>
  <si>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</si>
  <si>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</si>
  <si>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</si>
  <si>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</si>
  <si>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</si>
  <si>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</si>
  <si>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</si>
  <si>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</si>
  <si>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</si>
  <si>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</si>
  <si>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</si>
  <si>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</si>
  <si>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</si>
  <si>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</si>
  <si>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</si>
  <si>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</si>
  <si>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</si>
  <si>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</si>
  <si>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</si>
  <si>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</si>
  <si>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</si>
  <si>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</si>
  <si>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</si>
  <si>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</si>
  <si>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</si>
  <si>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</si>
  <si>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</si>
  <si>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</si>
  <si>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</si>
  <si>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</si>
  <si>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</si>
  <si>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</si>
  <si>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</si>
  <si>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</si>
  <si>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</si>
  <si>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</si>
  <si>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</si>
  <si>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</si>
  <si>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</si>
  <si>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</si>
  <si>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</si>
  <si>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</si>
  <si>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</si>
  <si>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</si>
  <si>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</si>
  <si>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</si>
  <si>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</si>
  <si>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</si>
  <si>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</si>
  <si>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</si>
  <si>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</si>
  <si>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</si>
  <si>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</si>
  <si>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</si>
  <si>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</si>
  <si>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</si>
  <si>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</si>
  <si>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</si>
  <si>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</si>
  <si>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</si>
  <si>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</si>
  <si>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</si>
  <si>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</si>
  <si>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</si>
  <si>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</si>
  <si>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</si>
  <si>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</si>
  <si>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</si>
  <si>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</si>
  <si>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</si>
  <si>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</si>
  <si>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</si>
  <si>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</si>
  <si>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</si>
  <si>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</si>
  <si>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</si>
  <si>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</si>
  <si>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</si>
  <si>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</si>
  <si>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</si>
  <si>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</si>
  <si>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</si>
  <si>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</si>
  <si>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</si>
  <si>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</si>
  <si>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</si>
  <si>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</si>
  <si>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</si>
  <si>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</si>
  <si>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</si>
  <si>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</si>
  <si>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</si>
  <si>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</si>
  <si>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</si>
  <si>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</si>
  <si>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</si>
  <si>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</si>
  <si>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</si>
  <si>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</si>
  <si>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</si>
  <si>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</si>
  <si>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</si>
  <si>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</si>
  <si>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</si>
  <si>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</si>
  <si>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</si>
  <si>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</si>
  <si>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</si>
  <si>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</si>
  <si>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</si>
  <si>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</si>
  <si>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</si>
  <si>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</si>
  <si>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</si>
  <si>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</si>
  <si>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</si>
  <si>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</si>
  <si>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</si>
  <si>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</si>
  <si>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</si>
  <si>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</si>
  <si>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</si>
  <si>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</si>
  <si>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</si>
  <si>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</si>
  <si>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</si>
  <si>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</si>
  <si>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</si>
  <si>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</si>
  <si>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</si>
  <si>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</si>
  <si>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</si>
  <si>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</si>
  <si>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</si>
  <si>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</si>
  <si>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</si>
  <si>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</si>
  <si>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</si>
  <si>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</si>
  <si>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</si>
  <si>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</si>
  <si>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</si>
  <si>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</si>
  <si>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</si>
  <si>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</si>
  <si>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</si>
  <si>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</si>
  <si>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</si>
  <si>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</si>
  <si>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</si>
  <si>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</si>
  <si>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</si>
  <si>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</si>
  <si>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</si>
  <si>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</si>
  <si>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</si>
  <si>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</si>
  <si>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</si>
  <si>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</si>
  <si>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</si>
  <si>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</si>
  <si>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</si>
  <si>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</si>
  <si>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</si>
  <si>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</si>
  <si>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</si>
  <si>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</si>
  <si>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</si>
  <si>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</si>
  <si>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</si>
  <si>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</si>
  <si>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</si>
  <si>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</si>
  <si>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</si>
  <si>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</si>
  <si>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</si>
  <si>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</si>
  <si>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</si>
  <si>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</si>
  <si>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</si>
  <si>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</si>
  <si>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</si>
  <si>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</si>
  <si>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</si>
  <si>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</si>
  <si>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</si>
  <si>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</si>
  <si>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</si>
  <si>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</si>
  <si>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</si>
  <si>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</si>
  <si>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</si>
  <si>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</si>
  <si>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</si>
  <si>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</si>
  <si>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</si>
  <si>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</si>
  <si>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</si>
  <si>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</si>
  <si>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</si>
  <si>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</si>
  <si>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</si>
  <si>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</si>
  <si>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</si>
  <si>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</si>
  <si>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</si>
  <si>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</si>
  <si>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</si>
  <si>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</si>
  <si>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</si>
  <si>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</si>
  <si>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</si>
  <si>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</si>
  <si>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</si>
  <si>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</si>
  <si>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</si>
  <si>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</si>
  <si>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</si>
  <si>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</si>
  <si>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</si>
  <si>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</si>
  <si>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</si>
  <si>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</si>
  <si>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</si>
  <si>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</si>
  <si>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</si>
  <si>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</si>
  <si>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</si>
  <si>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</si>
  <si>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</si>
  <si>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</si>
  <si>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</si>
  <si>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</si>
  <si>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</si>
  <si>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</si>
  <si>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</si>
  <si>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</si>
  <si>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</si>
  <si>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</si>
  <si>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</si>
  <si>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</si>
  <si>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</si>
  <si>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</si>
  <si>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</si>
  <si>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</si>
  <si>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</si>
  <si>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</si>
  <si>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</si>
  <si>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</si>
  <si>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</si>
  <si>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</si>
  <si>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</si>
  <si>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</si>
  <si>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</si>
  <si>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</si>
  <si>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</si>
  <si>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</si>
  <si>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</si>
  <si>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</si>
  <si>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</si>
  <si>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</si>
  <si>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</si>
  <si>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</si>
  <si>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</si>
  <si>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</si>
  <si>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</si>
  <si>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</si>
  <si>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</si>
  <si>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</si>
  <si>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</si>
  <si>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</si>
  <si>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</si>
  <si>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</si>
  <si>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</si>
  <si>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</si>
  <si>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</si>
  <si>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</si>
  <si>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</si>
  <si>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</si>
  <si>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</si>
  <si>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</si>
  <si>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</si>
  <si>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</si>
  <si>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</si>
  <si>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</si>
  <si>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</si>
  <si>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</si>
  <si>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</si>
  <si>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</si>
  <si>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</si>
  <si>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</si>
  <si>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</si>
  <si>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</si>
  <si>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</si>
  <si>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</si>
  <si>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</si>
  <si>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</si>
  <si>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</si>
  <si>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</si>
  <si>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</si>
  <si>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</si>
  <si>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</si>
  <si>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</si>
  <si>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</si>
  <si>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</si>
  <si>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</si>
  <si>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</si>
  <si>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</si>
  <si>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</si>
  <si>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</si>
  <si>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</si>
  <si>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</si>
  <si>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</si>
  <si>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</si>
  <si>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</si>
  <si>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</si>
  <si>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</si>
  <si>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</si>
  <si>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</si>
  <si>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</si>
  <si>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</si>
  <si>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</si>
  <si>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</si>
  <si>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</si>
  <si>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</si>
  <si>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</si>
  <si>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</si>
  <si>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</si>
  <si>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</si>
  <si>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</si>
  <si>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</si>
  <si>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</si>
  <si>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</si>
  <si>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</si>
  <si>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</si>
  <si>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</si>
  <si>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</si>
  <si>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</si>
  <si>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</si>
  <si>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</si>
  <si>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</si>
  <si>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</si>
  <si>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</si>
  <si>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</si>
  <si>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</si>
  <si>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</si>
  <si>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</si>
  <si>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</si>
  <si>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</si>
  <si>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</si>
  <si>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</si>
  <si>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</si>
  <si>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</si>
  <si>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</si>
  <si>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</si>
  <si>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</si>
  <si>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</si>
  <si>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</si>
  <si>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</si>
  <si>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</si>
  <si>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</si>
  <si>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</si>
  <si>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</si>
  <si>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</si>
  <si>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</si>
  <si>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</si>
  <si>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</si>
  <si>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</si>
  <si>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</si>
  <si>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</si>
  <si>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</si>
  <si>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</si>
  <si>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</si>
  <si>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</si>
  <si>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</si>
  <si>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</si>
  <si>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</si>
  <si>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</si>
  <si>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</si>
  <si>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</si>
  <si>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</si>
  <si>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</si>
  <si>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</si>
  <si>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</si>
  <si>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</si>
  <si>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</si>
  <si>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</si>
  <si>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</si>
  <si>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</si>
  <si>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</si>
  <si>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</si>
  <si>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</si>
  <si>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</si>
  <si>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</si>
  <si>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</si>
  <si>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</si>
  <si>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</si>
  <si>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</si>
  <si>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</si>
  <si>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</si>
  <si>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</si>
  <si>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</si>
  <si>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</si>
  <si>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</si>
  <si>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</si>
  <si>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</si>
  <si>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</si>
  <si>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</si>
  <si>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</si>
  <si>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</si>
  <si>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</si>
  <si>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</si>
  <si>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</si>
  <si>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</si>
  <si>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</si>
  <si>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</si>
  <si>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</si>
  <si>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</si>
  <si>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</si>
  <si>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</si>
  <si>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</si>
  <si>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</si>
  <si>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</si>
  <si>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</si>
  <si>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</si>
  <si>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</si>
  <si>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</si>
  <si>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</si>
  <si>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</si>
  <si>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</si>
  <si>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</si>
  <si>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</si>
  <si>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</si>
  <si>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</si>
  <si>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</si>
  <si>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</si>
  <si>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</si>
  <si>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</si>
  <si>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</si>
  <si>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</si>
  <si>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</si>
  <si>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</si>
  <si>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</si>
  <si>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</si>
  <si>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</si>
  <si>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</si>
  <si>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</si>
  <si>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</si>
  <si>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</si>
  <si>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</si>
  <si>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</si>
  <si>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</si>
  <si>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</si>
  <si>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</si>
  <si>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</si>
  <si>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</si>
  <si>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</si>
  <si>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</si>
  <si>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</si>
  <si>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</si>
  <si>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</si>
  <si>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</si>
  <si>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</si>
  <si>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</si>
  <si>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</si>
  <si>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</si>
  <si>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</si>
  <si>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</si>
  <si>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</si>
  <si>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</si>
  <si>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</si>
  <si>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</si>
  <si>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</si>
  <si>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</si>
  <si>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</si>
  <si>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</si>
  <si>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</si>
  <si>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</si>
  <si>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</si>
  <si>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</si>
  <si>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</si>
  <si>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</si>
  <si>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</si>
  <si>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</si>
  <si>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</si>
  <si>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</si>
  <si>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</si>
  <si>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</si>
  <si>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</si>
  <si>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</si>
  <si>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</si>
  <si>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</si>
  <si>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</si>
  <si>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</si>
  <si>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</si>
  <si>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</si>
  <si>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</si>
  <si>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</si>
  <si>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</si>
  <si>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</si>
  <si>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</si>
  <si>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</si>
  <si>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</si>
  <si>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</si>
  <si>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</si>
  <si>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</si>
  <si>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</si>
  <si>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</si>
  <si>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</si>
  <si>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</si>
  <si>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</si>
  <si>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</si>
  <si>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</si>
  <si>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</si>
  <si>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</si>
  <si>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</si>
  <si>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</si>
  <si>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</si>
  <si>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</si>
  <si>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</si>
  <si>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</si>
  <si>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</si>
  <si>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</si>
  <si>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</si>
  <si>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</si>
  <si>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</si>
  <si>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</si>
  <si>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</si>
  <si>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</si>
  <si>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</si>
  <si>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</si>
  <si>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</si>
  <si>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</si>
  <si>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</si>
  <si>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</si>
  <si>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</si>
  <si>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</si>
  <si>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</si>
  <si>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</si>
  <si>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</si>
  <si>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</si>
  <si>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</si>
  <si>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</si>
  <si>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</si>
  <si>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</si>
  <si>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</si>
  <si>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</si>
  <si>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</si>
  <si>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</si>
  <si>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</si>
  <si>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</si>
  <si>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</si>
  <si>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</si>
  <si>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</si>
  <si>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</si>
  <si>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</si>
  <si>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</si>
  <si>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</si>
  <si>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</si>
  <si>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</si>
  <si>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</si>
  <si>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</si>
  <si>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</si>
  <si>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</si>
  <si>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</si>
  <si>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</si>
  <si>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</si>
  <si>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</si>
  <si>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</si>
  <si>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</si>
  <si>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</si>
  <si>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</si>
  <si>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</si>
  <si>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</si>
  <si>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</si>
  <si>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</si>
  <si>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</si>
  <si>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</si>
  <si>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</si>
  <si>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</si>
  <si>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</si>
  <si>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</si>
  <si>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</si>
  <si>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</si>
  <si>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</si>
  <si>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</si>
  <si>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</si>
  <si>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</si>
  <si>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</si>
  <si>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</si>
  <si>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</si>
  <si>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</si>
  <si>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</si>
  <si>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</si>
  <si>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</si>
  <si>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</si>
  <si>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</si>
  <si>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</si>
  <si>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</si>
  <si>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</si>
  <si>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</si>
  <si>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</si>
  <si>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</si>
  <si>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</si>
  <si>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</si>
  <si>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</si>
  <si>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</si>
  <si>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</si>
  <si>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</si>
  <si>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</si>
  <si>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</si>
  <si>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</si>
  <si>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</si>
  <si>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</si>
  <si>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</si>
  <si>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</si>
  <si>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</si>
  <si>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</si>
  <si>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</si>
  <si>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</si>
  <si>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</si>
  <si>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</si>
  <si>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</si>
  <si>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</si>
  <si>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</si>
  <si>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</si>
  <si>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</si>
  <si>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</si>
  <si>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</si>
  <si>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</si>
  <si>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</si>
  <si>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</si>
  <si>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</si>
  <si>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</si>
  <si>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</si>
  <si>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</si>
  <si>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</si>
  <si>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</si>
  <si>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</si>
  <si>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</si>
  <si>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</si>
  <si>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</si>
  <si>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</si>
  <si>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</si>
  <si>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</si>
  <si>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</si>
  <si>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</si>
  <si>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</si>
  <si>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</si>
  <si>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</si>
  <si>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</si>
  <si>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</si>
  <si>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</si>
  <si>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</si>
  <si>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</si>
  <si>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</si>
  <si>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</si>
  <si>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</si>
  <si>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</si>
  <si>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</si>
  <si>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</si>
  <si>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</si>
  <si>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</si>
  <si>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</si>
  <si>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</si>
  <si>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</si>
  <si>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</si>
  <si>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</si>
  <si>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</si>
  <si>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</si>
  <si>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</si>
  <si>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</si>
  <si>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</si>
  <si>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</si>
  <si>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</si>
  <si>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</si>
  <si>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</si>
  <si>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</si>
  <si>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</si>
  <si>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</si>
  <si>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</si>
  <si>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</si>
  <si>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</si>
  <si>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</si>
  <si>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</si>
  <si>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</si>
  <si>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</si>
  <si>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</si>
  <si>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</si>
  <si>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</si>
  <si>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</si>
  <si>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</si>
  <si>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</si>
  <si>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</si>
  <si>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</si>
  <si>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</si>
  <si>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</si>
  <si>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</si>
  <si>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</si>
  <si>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</si>
  <si>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</si>
  <si>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</si>
  <si>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</si>
  <si>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</si>
  <si>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</si>
  <si>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</si>
  <si>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</si>
  <si>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</si>
  <si>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</si>
  <si>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</si>
  <si>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</si>
  <si>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</si>
  <si>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</si>
  <si>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</si>
  <si>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</si>
  <si>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</si>
  <si>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</si>
  <si>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</si>
  <si>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</si>
  <si>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</si>
  <si>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</si>
  <si>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</si>
  <si>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</si>
  <si>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</si>
  <si>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</si>
  <si>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</si>
  <si>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</si>
  <si>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</si>
  <si>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</si>
  <si>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</si>
  <si>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</si>
  <si>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</si>
  <si>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</si>
  <si>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</si>
  <si>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</si>
  <si>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</si>
  <si>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</si>
  <si>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</si>
  <si>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</si>
  <si>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</si>
  <si>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</si>
  <si>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</si>
  <si>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</si>
  <si>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</si>
  <si>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</si>
  <si>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</si>
  <si>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</si>
  <si>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</si>
  <si>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</si>
  <si>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</si>
  <si>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</si>
  <si>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</si>
  <si>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</si>
  <si>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</si>
  <si>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</si>
  <si>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</si>
  <si>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</si>
  <si>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</si>
  <si>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</si>
  <si>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</si>
  <si>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</si>
  <si>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</si>
  <si>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</si>
  <si>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</si>
  <si>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</si>
  <si>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</si>
  <si>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</si>
  <si>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</si>
  <si>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</si>
  <si>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</si>
  <si>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</si>
  <si>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</si>
  <si>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</si>
  <si>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</si>
  <si>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</si>
  <si>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</si>
  <si>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</si>
  <si>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</si>
  <si>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</si>
  <si>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</si>
  <si>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</si>
  <si>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</si>
  <si>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</si>
  <si>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</si>
  <si>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</si>
  <si>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</si>
  <si>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</si>
  <si>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</si>
  <si>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</si>
  <si>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</si>
  <si>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</si>
  <si>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</si>
  <si>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</si>
  <si>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</si>
  <si>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</si>
  <si>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</si>
  <si>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</si>
  <si>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</si>
  <si>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</si>
  <si>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</si>
  <si>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</si>
  <si>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</si>
  <si>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</si>
  <si>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</si>
  <si>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</si>
  <si>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</si>
  <si>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</si>
  <si>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</si>
  <si>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</si>
  <si>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</si>
  <si>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</si>
  <si>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</si>
  <si>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</si>
  <si>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</si>
  <si>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</si>
  <si>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</si>
  <si>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</si>
  <si>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</si>
  <si>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</si>
  <si>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</si>
  <si>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</si>
  <si>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</si>
  <si>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</si>
  <si>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</si>
  <si>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</si>
  <si>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</si>
  <si>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</si>
  <si>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</si>
  <si>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</si>
  <si>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</si>
  <si>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</si>
  <si>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</si>
  <si>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</si>
  <si>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</si>
  <si>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</si>
  <si>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</si>
  <si>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</si>
  <si>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</si>
  <si>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</si>
  <si>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</si>
  <si>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</si>
  <si>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</si>
  <si>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</si>
  <si>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</si>
  <si>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</si>
  <si>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</si>
  <si>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</si>
  <si>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</si>
  <si>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</si>
  <si>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</si>
  <si>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</si>
  <si>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</si>
  <si>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</si>
  <si>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</si>
  <si>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</si>
  <si>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</si>
  <si>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</si>
  <si>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</si>
  <si>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</si>
  <si>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</si>
  <si>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</si>
  <si>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</si>
  <si>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</si>
  <si>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</si>
  <si>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</si>
  <si>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</si>
  <si>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</si>
  <si>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</si>
  <si>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</si>
  <si>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</si>
  <si>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</si>
  <si>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</si>
  <si>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</si>
  <si>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</si>
  <si>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</si>
  <si>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</si>
  <si>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</si>
  <si>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</si>
  <si>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</si>
  <si>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</si>
  <si>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</si>
  <si>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</si>
  <si>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</si>
  <si>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</si>
  <si>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</si>
  <si>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</si>
  <si>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</si>
  <si>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</si>
  <si>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</si>
  <si>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</si>
  <si>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</si>
  <si>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</si>
  <si>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</si>
  <si>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</si>
  <si>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</si>
  <si>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</si>
  <si>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</si>
  <si>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</si>
  <si>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</si>
  <si>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</si>
  <si>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</si>
  <si>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</si>
  <si>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</si>
  <si>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</si>
  <si>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</si>
  <si>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</si>
  <si>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</si>
  <si>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</si>
  <si>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</si>
  <si>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</si>
  <si>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</si>
  <si>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</si>
  <si>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</si>
  <si>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</si>
  <si>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</si>
  <si>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</si>
  <si>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</si>
  <si>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</si>
  <si>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</si>
  <si>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</si>
  <si>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</si>
  <si>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</si>
  <si>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</si>
  <si>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</si>
  <si>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</si>
  <si>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</si>
  <si>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</si>
  <si>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</si>
  <si>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</si>
  <si>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</si>
  <si>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</si>
  <si>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</si>
  <si>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</si>
  <si>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</si>
  <si>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</si>
  <si>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</si>
  <si>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</si>
  <si>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</si>
  <si>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</si>
  <si>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</si>
  <si>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</si>
  <si>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</si>
  <si>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</si>
  <si>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</si>
  <si>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</si>
  <si>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</si>
  <si>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</si>
  <si>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</si>
  <si>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</si>
  <si>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</si>
  <si>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</si>
  <si>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</si>
  <si>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</si>
  <si>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</si>
  <si>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</si>
  <si>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</si>
  <si>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</si>
  <si>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</si>
  <si>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</si>
  <si>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</si>
  <si>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</si>
  <si>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</si>
  <si>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</si>
  <si>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</si>
  <si>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</si>
  <si>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</si>
  <si>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</si>
  <si>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</si>
  <si>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</si>
  <si>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</si>
  <si>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</si>
  <si>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</si>
  <si>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</si>
  <si>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</si>
  <si>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</si>
  <si>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</si>
  <si>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</si>
  <si>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</si>
  <si>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</si>
  <si>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</si>
  <si>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</si>
  <si>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</si>
  <si>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</si>
  <si>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</si>
  <si>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</si>
  <si>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</si>
  <si>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</si>
  <si>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</si>
  <si>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</si>
  <si>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</si>
  <si>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</si>
  <si>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</si>
  <si>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</si>
  <si>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</si>
  <si>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</si>
  <si>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</si>
  <si>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</si>
  <si>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</si>
  <si>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</si>
  <si>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</si>
  <si>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</si>
  <si>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</si>
  <si>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</si>
  <si>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</si>
  <si>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</si>
  <si>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</si>
  <si>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</si>
  <si>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</si>
  <si>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</si>
  <si>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</si>
  <si>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</si>
  <si>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</si>
  <si>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</si>
  <si>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</si>
  <si>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</si>
  <si>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</si>
  <si>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</si>
  <si>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</si>
  <si>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</si>
  <si>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</si>
  <si>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</si>
  <si>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</si>
  <si>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</si>
  <si>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</si>
  <si>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</si>
  <si>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</si>
  <si>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</si>
  <si>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</si>
  <si>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</si>
  <si>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</si>
  <si>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</si>
  <si>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</si>
  <si>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</si>
  <si>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</si>
  <si>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</si>
  <si>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</si>
  <si>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</si>
  <si>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</si>
  <si>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</si>
  <si>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</si>
  <si>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</si>
  <si>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</si>
  <si>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</si>
  <si>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</si>
  <si>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</si>
  <si>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</si>
  <si>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</si>
  <si>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</si>
  <si>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</si>
  <si>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</si>
  <si>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</si>
  <si>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</si>
  <si>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</si>
  <si>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</si>
  <si>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</si>
  <si>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</si>
  <si>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</si>
  <si>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</si>
  <si>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</si>
  <si>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</si>
  <si>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</si>
  <si>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</si>
  <si>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</si>
  <si>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</si>
  <si>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</si>
  <si>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</si>
  <si>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</si>
  <si>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</si>
  <si>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</si>
  <si>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</si>
  <si>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</si>
  <si>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</si>
  <si>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</si>
  <si>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</si>
  <si>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</si>
  <si>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</si>
  <si>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</si>
  <si>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</si>
  <si>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</si>
  <si>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</si>
  <si>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</si>
  <si>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</si>
  <si>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</si>
  <si>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</si>
  <si>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</si>
  <si>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</si>
  <si>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</si>
  <si>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</si>
  <si>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</si>
  <si>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</si>
  <si>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</si>
  <si>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</si>
  <si>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</si>
  <si>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</si>
  <si>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</si>
  <si>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</si>
  <si>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</si>
  <si>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</si>
  <si>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</si>
  <si>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</si>
  <si>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</si>
  <si>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</si>
  <si>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</si>
  <si>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</si>
  <si>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</si>
  <si>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</si>
  <si>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</si>
  <si>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</si>
  <si>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</si>
  <si>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</si>
  <si>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</si>
  <si>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</si>
  <si>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</si>
  <si>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</si>
  <si>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</si>
  <si>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</si>
  <si>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</si>
  <si>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</si>
  <si>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</si>
  <si>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</si>
  <si>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</si>
  <si>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</si>
  <si>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</si>
  <si>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</si>
  <si>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</si>
  <si>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</si>
  <si>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</si>
  <si>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</si>
  <si>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</si>
  <si>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</si>
  <si>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</si>
  <si>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</si>
  <si>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</si>
  <si>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</si>
  <si>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</si>
  <si>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</si>
  <si>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</si>
  <si>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</si>
  <si>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</si>
  <si>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</si>
  <si>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</si>
  <si>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</si>
  <si>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</si>
  <si>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</si>
  <si>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</si>
  <si>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</si>
  <si>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</si>
  <si>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</si>
  <si>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</si>
  <si>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</si>
  <si>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</si>
  <si>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</si>
  <si>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</si>
  <si>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</si>
  <si>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</si>
  <si>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</si>
  <si>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</si>
  <si>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</si>
  <si>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</si>
  <si>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</si>
  <si>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</si>
  <si>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</si>
  <si>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</si>
  <si>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</si>
  <si>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</si>
  <si>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</si>
  <si>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</si>
  <si>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</si>
  <si>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</si>
  <si>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</si>
  <si>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</si>
  <si>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</si>
  <si>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</si>
  <si>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</si>
  <si>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</si>
  <si>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</si>
  <si>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</si>
  <si>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</si>
  <si>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</si>
  <si>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</si>
  <si>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</si>
  <si>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</si>
  <si>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</si>
  <si>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</si>
  <si>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</si>
  <si>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</si>
  <si>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</si>
  <si>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</si>
  <si>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</si>
  <si>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</si>
  <si>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</si>
  <si>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</si>
  <si>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</si>
  <si>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</si>
  <si>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</si>
  <si>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</si>
  <si>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</si>
  <si>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</si>
  <si>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</si>
  <si>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</si>
  <si>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</si>
  <si>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</si>
  <si>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</si>
  <si>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</si>
  <si>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</si>
  <si>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</si>
  <si>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</si>
  <si>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</si>
  <si>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</si>
  <si>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</si>
  <si>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</si>
  <si>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</si>
  <si>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</si>
  <si>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</si>
  <si>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</si>
  <si>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</si>
  <si>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</si>
  <si>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</si>
  <si>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</si>
  <si>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</si>
  <si>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</si>
  <si>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</si>
  <si>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</si>
  <si>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</si>
  <si>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</si>
  <si>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</si>
  <si>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</si>
  <si>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</si>
  <si>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</si>
  <si>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</si>
  <si>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</si>
  <si>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</si>
  <si>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</si>
  <si>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</si>
  <si>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</si>
  <si>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</si>
  <si>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</si>
  <si>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</si>
  <si>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</si>
  <si>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</si>
  <si>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</si>
  <si>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</si>
  <si>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</si>
  <si>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</si>
  <si>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</si>
  <si>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</si>
  <si>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</si>
  <si>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</si>
  <si>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</si>
  <si>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</si>
  <si>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</si>
  <si>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</si>
  <si>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</si>
  <si>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</si>
  <si>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</si>
  <si>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</si>
  <si>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</si>
  <si>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</si>
  <si>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</si>
  <si>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</si>
  <si>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</si>
  <si>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</si>
  <si>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</si>
  <si>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</si>
  <si>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</si>
  <si>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</si>
  <si>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</si>
  <si>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</si>
  <si>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</si>
  <si>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</si>
  <si>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</si>
  <si>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</si>
  <si>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</si>
  <si>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</si>
  <si>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</si>
  <si>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</si>
  <si>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</si>
  <si>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</si>
  <si>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</si>
  <si>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</si>
  <si>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</si>
  <si>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</si>
  <si>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</si>
  <si>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</si>
  <si>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</si>
  <si>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</si>
  <si>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</si>
  <si>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</si>
  <si>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</si>
  <si>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</si>
  <si>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</si>
  <si>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</si>
  <si>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</si>
  <si>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</si>
  <si>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</si>
  <si>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</si>
  <si>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</si>
  <si>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</si>
  <si>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</si>
  <si>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</si>
  <si>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</si>
  <si>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</si>
  <si>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</si>
  <si>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</si>
  <si>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</si>
  <si>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</si>
  <si>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</si>
  <si>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</si>
  <si>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</si>
  <si>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</si>
  <si>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</si>
  <si>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</si>
  <si>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</si>
  <si>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</si>
  <si>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</si>
  <si>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</si>
  <si>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</si>
  <si>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</si>
  <si>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</si>
  <si>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</si>
  <si>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</si>
  <si>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</si>
  <si>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</si>
  <si>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</si>
  <si>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</si>
  <si>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</si>
  <si>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</si>
  <si>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</si>
  <si>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</si>
  <si>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</si>
  <si>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</si>
  <si>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</si>
  <si>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</si>
  <si>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</si>
  <si>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</si>
  <si>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</si>
  <si>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</si>
  <si>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</si>
  <si>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</si>
  <si>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</si>
  <si>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</si>
  <si>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</si>
  <si>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</si>
  <si>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</si>
  <si>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</si>
  <si>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</si>
  <si>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</si>
  <si>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</si>
  <si>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</si>
  <si>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</si>
  <si>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</si>
  <si>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</si>
  <si>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</si>
  <si>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</si>
  <si>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</si>
  <si>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</si>
  <si>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</si>
  <si>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</si>
  <si>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</si>
  <si>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</si>
  <si>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</si>
  <si>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</si>
  <si>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</si>
  <si>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</si>
  <si>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</si>
  <si>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</si>
  <si>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</si>
  <si>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</si>
  <si>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</si>
  <si>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</si>
  <si>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</si>
  <si>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</si>
  <si>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</si>
  <si>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</si>
  <si>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</si>
  <si>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</si>
  <si>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</si>
  <si>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</si>
  <si>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</si>
  <si>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</si>
  <si>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</si>
  <si>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</si>
  <si>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</si>
  <si>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</si>
  <si>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</si>
  <si>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</si>
  <si>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</si>
  <si>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</si>
  <si>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</si>
  <si>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</si>
  <si>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</si>
  <si>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</si>
  <si>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</si>
  <si>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</si>
  <si>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</si>
  <si>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</si>
  <si>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</si>
  <si>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</si>
  <si>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</si>
  <si>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</si>
  <si>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</si>
  <si>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</si>
  <si>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</si>
  <si>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</si>
  <si>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</si>
  <si>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</si>
  <si>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</si>
  <si>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</si>
  <si>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</si>
  <si>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</si>
  <si>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</si>
  <si>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</si>
  <si>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</si>
  <si>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</si>
  <si>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</si>
  <si>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</si>
  <si>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</si>
  <si>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</si>
  <si>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</si>
  <si>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</si>
  <si>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</si>
  <si>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</si>
  <si>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</si>
  <si>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</si>
  <si>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</si>
  <si>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</si>
  <si>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</si>
  <si>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</si>
  <si>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</si>
  <si>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</si>
  <si>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</si>
  <si>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</si>
  <si>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</si>
  <si>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</si>
  <si>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</si>
  <si>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</si>
  <si>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</si>
  <si>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</si>
  <si>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</si>
  <si>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</si>
  <si>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</si>
  <si>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</si>
  <si>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</si>
  <si>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</si>
  <si>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</si>
  <si>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</si>
  <si>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</si>
  <si>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</si>
  <si>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</si>
  <si>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</si>
  <si>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</si>
  <si>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</si>
  <si>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</si>
  <si>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</si>
  <si>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</si>
  <si>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</si>
  <si>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</si>
  <si>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</si>
  <si>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</si>
  <si>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</si>
  <si>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</si>
  <si>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</si>
  <si>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</si>
  <si>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</si>
  <si>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</si>
  <si>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</si>
  <si>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</si>
  <si>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</si>
  <si>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</si>
  <si>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</si>
  <si>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</si>
  <si>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</si>
  <si>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</si>
  <si>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</si>
  <si>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</si>
  <si>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</si>
  <si>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</si>
  <si>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</si>
  <si>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</si>
  <si>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</si>
  <si>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</si>
  <si>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</si>
  <si>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</si>
  <si>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</si>
  <si>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</si>
  <si>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</si>
  <si>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</si>
  <si>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</si>
  <si>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</si>
  <si>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</si>
  <si>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</si>
  <si>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</si>
  <si>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</si>
  <si>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</si>
  <si>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</si>
  <si>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</si>
  <si>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</si>
  <si>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</si>
  <si>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</si>
  <si>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</si>
  <si>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</si>
  <si>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</si>
  <si>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</si>
  <si>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</si>
  <si>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</si>
  <si>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</si>
  <si>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</si>
  <si>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</si>
  <si>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</si>
  <si>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</si>
  <si>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</si>
  <si>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</si>
  <si>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</si>
  <si>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</si>
  <si>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</si>
  <si>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</si>
  <si>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</si>
  <si>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</si>
  <si>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</si>
  <si>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</si>
  <si>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</si>
  <si>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</si>
  <si>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</si>
  <si>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</si>
  <si>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</si>
  <si>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</si>
  <si>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</si>
  <si>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</si>
  <si>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</si>
  <si>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</si>
  <si>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</si>
  <si>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</si>
  <si>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</si>
  <si>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</si>
  <si>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</si>
  <si>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</si>
  <si>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</si>
  <si>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</si>
  <si>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</si>
  <si>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</si>
  <si>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</si>
  <si>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</si>
  <si>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</si>
  <si>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</si>
  <si>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</si>
  <si>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</si>
  <si>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</si>
  <si>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</si>
  <si>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</si>
  <si>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</si>
  <si>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</si>
  <si>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</si>
  <si>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</si>
  <si>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</si>
  <si>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</si>
  <si>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</si>
  <si>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</si>
  <si>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</si>
  <si>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</si>
  <si>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</si>
  <si>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</si>
  <si>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</si>
  <si>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</si>
  <si>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</si>
  <si>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</si>
  <si>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</si>
  <si>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</si>
  <si>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</si>
  <si>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</si>
  <si>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</si>
  <si>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</si>
  <si>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</si>
  <si>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</si>
  <si>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</si>
  <si>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</si>
  <si>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</si>
  <si>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</si>
  <si>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</si>
  <si>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</si>
  <si>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</si>
  <si>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</si>
  <si>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</si>
  <si>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</si>
  <si>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</si>
  <si>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</si>
  <si>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</si>
  <si>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</si>
  <si>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</si>
  <si>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</si>
  <si>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</si>
  <si>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</si>
  <si>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</si>
  <si>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</si>
  <si>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</si>
  <si>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</si>
  <si>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</si>
  <si>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</si>
  <si>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</si>
  <si>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</si>
  <si>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</si>
  <si>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</si>
  <si>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</si>
  <si>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</si>
  <si>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</si>
  <si>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</si>
  <si>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</si>
  <si>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</si>
  <si>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</si>
  <si>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</si>
  <si>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</si>
  <si>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</si>
  <si>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</si>
  <si>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</si>
  <si>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</si>
  <si>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</si>
  <si>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</si>
  <si>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</si>
  <si>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</si>
  <si>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</si>
  <si>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</si>
  <si>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</si>
  <si>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</si>
  <si>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</si>
  <si>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</si>
  <si>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</si>
  <si>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</si>
  <si>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</si>
  <si>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</si>
  <si>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</si>
  <si>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</si>
  <si>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</si>
  <si>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</si>
  <si>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</si>
  <si>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</si>
  <si>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</si>
  <si>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</si>
  <si>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</si>
  <si>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</si>
  <si>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</si>
  <si>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</si>
  <si>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</si>
  <si>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</si>
  <si>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</si>
  <si>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</si>
  <si>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</si>
  <si>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</si>
  <si>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</si>
  <si>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</si>
  <si>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</si>
  <si>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</si>
  <si>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</si>
  <si>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</si>
  <si>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</si>
  <si>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</si>
  <si>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</si>
  <si>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</si>
  <si>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</si>
  <si>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</si>
  <si>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</si>
  <si>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</si>
  <si>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</si>
  <si>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</si>
  <si>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</si>
  <si>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</si>
  <si>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</si>
  <si>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</si>
  <si>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</si>
  <si>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</si>
  <si>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</si>
  <si>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</si>
  <si>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</si>
  <si>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</si>
  <si>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</si>
  <si>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</si>
  <si>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</si>
  <si>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</si>
  <si>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</si>
  <si>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</si>
  <si>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</si>
  <si>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</si>
  <si>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</si>
  <si>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</si>
  <si>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</si>
  <si>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</si>
  <si>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</si>
  <si>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</si>
  <si>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</si>
  <si>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</si>
  <si>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</si>
  <si>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</si>
  <si>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</si>
  <si>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</si>
  <si>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</si>
  <si>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</si>
  <si>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</si>
  <si>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</si>
  <si>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</si>
  <si>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</si>
  <si>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</si>
  <si>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</si>
  <si>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</si>
  <si>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</si>
  <si>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</si>
  <si>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</si>
  <si>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</si>
  <si>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</si>
  <si>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</si>
  <si>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</si>
  <si>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</si>
  <si>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</si>
  <si>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</si>
  <si>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</si>
  <si>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</si>
  <si>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</si>
  <si>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</si>
  <si>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</si>
  <si>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</si>
  <si>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</si>
  <si>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</si>
  <si>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</si>
  <si>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</si>
  <si>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</si>
  <si>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</si>
  <si>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</si>
  <si>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</si>
  <si>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</si>
  <si>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</si>
  <si>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</si>
  <si>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</si>
  <si>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</si>
  <si>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</si>
  <si>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</si>
  <si>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</si>
  <si>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</si>
  <si>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</si>
  <si>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</si>
  <si>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</si>
  <si>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</si>
  <si>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</si>
  <si>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</si>
  <si>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</si>
  <si>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</si>
  <si>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</si>
  <si>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</si>
  <si>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</si>
  <si>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</si>
  <si>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</si>
  <si>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</si>
  <si>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</si>
  <si>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</si>
  <si>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</si>
  <si>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</si>
  <si>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</si>
  <si>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</si>
  <si>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</si>
  <si>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</si>
  <si>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</si>
  <si>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</si>
  <si>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</si>
  <si>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</si>
  <si>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</si>
  <si>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</si>
  <si>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</si>
  <si>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</si>
  <si>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</si>
  <si>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</si>
  <si>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</si>
  <si>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</si>
  <si>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</si>
  <si>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</si>
  <si>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</si>
  <si>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</si>
  <si>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</si>
  <si>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</si>
  <si>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</si>
  <si>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</si>
  <si>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</si>
  <si>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</si>
  <si>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</si>
  <si>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</si>
  <si>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</si>
  <si>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</si>
  <si>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</si>
  <si>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</si>
  <si>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</si>
  <si>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</si>
  <si>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</si>
  <si>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</si>
  <si>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</si>
  <si>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</si>
  <si>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</si>
  <si>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</si>
  <si>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</si>
  <si>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</si>
  <si>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</si>
  <si>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</si>
  <si>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</si>
  <si>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</si>
  <si>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</si>
  <si>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</si>
  <si>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</si>
  <si>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</si>
  <si>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</si>
  <si>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</si>
  <si>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</si>
  <si>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</si>
  <si>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</si>
  <si>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</si>
  <si>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</si>
  <si>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</si>
  <si>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</si>
  <si>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</si>
  <si>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</si>
  <si>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</si>
  <si>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</si>
  <si>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</si>
  <si>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</si>
  <si>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</si>
  <si>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</si>
  <si>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</si>
  <si>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</si>
  <si>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</si>
  <si>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</si>
  <si>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</si>
  <si>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</si>
  <si>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</si>
  <si>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</si>
  <si>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</si>
  <si>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</si>
  <si>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</si>
  <si>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</si>
  <si>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</si>
  <si>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</si>
  <si>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</si>
  <si>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</si>
  <si>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</si>
  <si>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</si>
  <si>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</si>
  <si>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</si>
  <si>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</si>
  <si>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</si>
  <si>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</si>
  <si>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</si>
  <si>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</si>
  <si>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</si>
  <si>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</si>
  <si>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</si>
  <si>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</si>
  <si>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</si>
  <si>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</si>
  <si>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</si>
  <si>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</si>
  <si>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</si>
  <si>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</si>
  <si>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</si>
  <si>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</si>
  <si>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</si>
  <si>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</si>
  <si>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</si>
  <si>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</si>
  <si>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</si>
  <si>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</si>
  <si>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</si>
  <si>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</si>
  <si>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</si>
  <si>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</si>
  <si>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</si>
  <si>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</si>
  <si>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</si>
  <si>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</si>
  <si>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</si>
  <si>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</si>
  <si>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</si>
  <si>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</si>
  <si>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</si>
  <si>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</si>
  <si>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</si>
  <si>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</si>
  <si>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</si>
  <si>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</si>
  <si>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</si>
  <si>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</si>
  <si>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</si>
  <si>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</si>
  <si>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</si>
  <si>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</si>
  <si>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</si>
  <si>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</si>
  <si>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</si>
  <si>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</si>
  <si>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</si>
  <si>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</si>
  <si>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</si>
  <si>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</si>
  <si>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</si>
  <si>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</si>
  <si>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</si>
  <si>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</si>
  <si>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</si>
  <si>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</si>
  <si>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</si>
  <si>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</si>
  <si>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</si>
  <si>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</si>
  <si>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</si>
  <si>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</si>
  <si>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</si>
  <si>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</si>
  <si>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</si>
  <si>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</si>
  <si>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</si>
  <si>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</si>
  <si>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</si>
  <si>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</si>
  <si>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</si>
  <si>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</si>
  <si>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</si>
  <si>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</si>
  <si>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</si>
  <si>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</si>
  <si>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</si>
  <si>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</si>
  <si>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</si>
  <si>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</si>
  <si>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</si>
  <si>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</si>
  <si>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</si>
  <si>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</si>
  <si>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</si>
  <si>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</si>
  <si>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</si>
  <si>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</si>
  <si>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</si>
  <si>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</si>
  <si>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</si>
  <si>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</si>
  <si>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</si>
  <si>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</si>
  <si>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</si>
  <si>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</si>
  <si>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</si>
  <si>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</si>
  <si>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</si>
  <si>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</si>
  <si>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</si>
  <si>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</si>
  <si>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</si>
  <si>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</si>
  <si>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</si>
  <si>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</si>
  <si>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</si>
  <si>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</si>
  <si>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</si>
  <si>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</si>
  <si>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</si>
  <si>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</si>
  <si>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</si>
  <si>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</si>
  <si>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</si>
  <si>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</si>
  <si>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</si>
  <si>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</si>
  <si>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</si>
  <si>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</si>
  <si>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</si>
  <si>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</si>
  <si>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</si>
  <si>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</si>
  <si>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</si>
  <si>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</si>
  <si>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</si>
  <si>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</si>
  <si>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</si>
  <si>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</si>
  <si>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</si>
  <si>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</si>
  <si>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</si>
  <si>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</si>
  <si>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</si>
  <si>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</si>
  <si>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</si>
  <si>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</si>
  <si>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</si>
  <si>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</si>
  <si>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</si>
  <si>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</si>
  <si>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</si>
  <si>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</si>
  <si>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</si>
  <si>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</si>
  <si>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</si>
  <si>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</si>
  <si>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</si>
  <si>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</si>
  <si>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</si>
  <si>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</si>
  <si>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</si>
  <si>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</si>
  <si>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</si>
  <si>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</si>
  <si>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</si>
  <si>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</si>
  <si>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</si>
  <si>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</si>
  <si>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</si>
  <si>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</si>
  <si>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</si>
  <si>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</si>
  <si>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</si>
  <si>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</si>
  <si>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</si>
  <si>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</si>
  <si>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</si>
  <si>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</si>
  <si>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</si>
  <si>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</si>
  <si>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</si>
  <si>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</si>
  <si>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</si>
  <si>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</si>
  <si>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</si>
  <si>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</si>
  <si>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</si>
  <si>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</si>
  <si>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</si>
  <si>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</si>
  <si>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</si>
  <si>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</si>
  <si>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</si>
  <si>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</si>
  <si>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</si>
  <si>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</si>
  <si>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</si>
  <si>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</si>
  <si>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</si>
  <si>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</si>
  <si>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</si>
  <si>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</si>
  <si>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</si>
  <si>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</si>
  <si>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</si>
  <si>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</si>
  <si>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</si>
  <si>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</si>
  <si>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</si>
  <si>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</si>
  <si>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</si>
  <si>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</si>
  <si>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</si>
  <si>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</si>
  <si>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</si>
  <si>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</si>
  <si>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</si>
  <si>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</si>
  <si>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</si>
  <si>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</si>
  <si>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</si>
  <si>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</si>
  <si>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</si>
  <si>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</si>
  <si>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</si>
  <si>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</si>
  <si>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</si>
  <si>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</si>
  <si>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</si>
  <si>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</si>
  <si>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</si>
  <si>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</si>
  <si>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</si>
  <si>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</si>
  <si>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</si>
  <si>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</si>
  <si>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</si>
  <si>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</si>
  <si>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</si>
  <si>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</si>
  <si>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</si>
  <si>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</si>
  <si>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</si>
  <si>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</si>
  <si>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</si>
  <si>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</si>
  <si>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</si>
  <si>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</si>
  <si>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</si>
  <si>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</si>
  <si>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</si>
  <si>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</si>
  <si>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</si>
  <si>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</si>
  <si>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</si>
  <si>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</si>
  <si>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</si>
  <si>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</si>
  <si>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</si>
  <si>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</si>
  <si>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</si>
  <si>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</si>
  <si>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</si>
  <si>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</si>
  <si>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</si>
  <si>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</si>
  <si>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</si>
  <si>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</si>
  <si>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</si>
  <si>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</si>
  <si>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</si>
  <si>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</si>
  <si>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</si>
  <si>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</si>
  <si>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</si>
  <si>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</si>
  <si>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</si>
  <si>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</si>
  <si>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</si>
  <si>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</si>
  <si>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</si>
  <si>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</si>
  <si>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</si>
  <si>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</si>
  <si>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</si>
  <si>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</si>
  <si>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</si>
  <si>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</si>
  <si>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</si>
  <si>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</si>
  <si>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</si>
  <si>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</si>
  <si>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</si>
  <si>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</si>
  <si>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</si>
  <si>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</si>
  <si>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</si>
  <si>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</si>
  <si>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</si>
  <si>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</si>
  <si>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</si>
  <si>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</si>
  <si>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</si>
  <si>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</si>
  <si>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</si>
  <si>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</si>
  <si>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</si>
  <si>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</si>
  <si>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</si>
  <si>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</si>
  <si>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</si>
  <si>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</si>
  <si>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</si>
  <si>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</si>
  <si>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</si>
  <si>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</si>
  <si>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</si>
  <si>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</si>
  <si>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</si>
  <si>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</si>
  <si>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</si>
  <si>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</si>
  <si>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</si>
  <si>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</si>
  <si>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</si>
  <si>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</si>
  <si>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</si>
  <si>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</si>
  <si>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</si>
  <si>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</si>
  <si>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</si>
  <si>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</si>
  <si>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</si>
  <si>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</si>
  <si>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</si>
  <si>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</si>
  <si>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</si>
  <si>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</si>
  <si>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</si>
  <si>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</si>
  <si>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</si>
  <si>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</si>
  <si>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</si>
  <si>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</si>
  <si>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</si>
  <si>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</si>
  <si>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</si>
  <si>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</si>
  <si>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</si>
  <si>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</si>
  <si>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</si>
  <si>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</si>
  <si>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</si>
  <si>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</si>
  <si>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</si>
  <si>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</si>
  <si>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</si>
  <si>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</si>
  <si>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</si>
  <si>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</si>
  <si>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</si>
  <si>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</si>
  <si>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</si>
  <si>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</si>
  <si>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</si>
  <si>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</si>
  <si>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</si>
  <si>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</si>
  <si>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</si>
  <si>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</si>
  <si>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</si>
  <si>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</si>
  <si>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</si>
  <si>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</si>
  <si>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</si>
  <si>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</si>
  <si>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</si>
  <si>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</si>
  <si>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</si>
  <si>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</si>
  <si>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</si>
  <si>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</si>
  <si>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</si>
  <si>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</si>
  <si>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</si>
  <si>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</si>
  <si>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</si>
  <si>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</si>
  <si>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</si>
  <si>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</si>
  <si>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</si>
  <si>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</si>
  <si>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</si>
  <si>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</si>
  <si>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</si>
  <si>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</si>
  <si>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</si>
  <si>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</si>
  <si>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</si>
  <si>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</si>
  <si>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</si>
  <si>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</si>
  <si>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</si>
  <si>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</si>
  <si>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</si>
  <si>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</si>
  <si>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</si>
  <si>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</si>
  <si>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</si>
  <si>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</si>
  <si>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</si>
  <si>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</si>
  <si>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</si>
  <si>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</si>
  <si>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</si>
  <si>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</si>
  <si>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</si>
  <si>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</si>
  <si>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</si>
  <si>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</si>
  <si>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</si>
  <si>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</si>
  <si>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</si>
  <si>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</si>
  <si>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</si>
  <si>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</si>
  <si>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</si>
  <si>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</si>
  <si>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</si>
  <si>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</si>
  <si>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</si>
  <si>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</si>
  <si>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</si>
  <si>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</si>
  <si>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</si>
  <si>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</si>
  <si>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</si>
  <si>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</si>
  <si>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</si>
  <si>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</si>
  <si>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</si>
  <si>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</si>
  <si>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</si>
  <si>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</si>
  <si>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</si>
  <si>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</si>
  <si>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</si>
  <si>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</si>
  <si>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</si>
  <si>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</si>
  <si>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</si>
  <si>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</si>
  <si>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</si>
  <si>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</si>
  <si>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</si>
  <si>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</si>
  <si>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</si>
  <si>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</si>
  <si>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</si>
  <si>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</si>
  <si>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</si>
  <si>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</si>
  <si>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</si>
  <si>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</si>
  <si>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</si>
  <si>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</si>
  <si>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</si>
  <si>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</si>
  <si>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</si>
  <si>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</si>
  <si>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</si>
  <si>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</si>
  <si>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</si>
  <si>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</si>
  <si>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</si>
  <si>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</si>
  <si>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</si>
  <si>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</si>
  <si>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</si>
  <si>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</si>
  <si>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</si>
  <si>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</si>
  <si>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</si>
  <si>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</si>
  <si>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</si>
  <si>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</si>
  <si>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</si>
  <si>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</si>
  <si>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</si>
  <si>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</si>
  <si>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</si>
  <si>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</si>
  <si>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</si>
  <si>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</si>
  <si>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</si>
  <si>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</si>
  <si>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</si>
  <si>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</si>
  <si>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</si>
  <si>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</si>
  <si>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</si>
  <si>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</si>
  <si>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</si>
  <si>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</si>
  <si>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</si>
  <si>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</si>
  <si>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</si>
  <si>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</si>
  <si>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</si>
  <si>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</si>
  <si>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</si>
  <si>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</si>
  <si>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</si>
  <si>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</si>
  <si>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</si>
  <si>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</si>
  <si>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</si>
  <si>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</si>
  <si>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</si>
  <si>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</si>
  <si>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</si>
  <si>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</si>
  <si>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</si>
  <si>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</si>
  <si>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</si>
  <si>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</si>
  <si>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</si>
  <si>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</si>
  <si>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</si>
  <si>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</si>
  <si>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</si>
  <si>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</si>
  <si>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</si>
  <si>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</si>
  <si>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</si>
  <si>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</si>
  <si>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</si>
  <si>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</si>
  <si>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</si>
  <si>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</si>
  <si>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</si>
  <si>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</si>
  <si>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</si>
  <si>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</si>
  <si>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</si>
  <si>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</si>
  <si>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</si>
  <si>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</si>
  <si>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</si>
  <si>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</si>
  <si>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</si>
  <si>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</si>
  <si>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</si>
  <si>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</si>
  <si>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</si>
  <si>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</si>
  <si>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</si>
  <si>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</si>
  <si>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</si>
  <si>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</si>
  <si>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</si>
  <si>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</si>
  <si>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</si>
  <si>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</si>
  <si>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</si>
  <si>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</si>
  <si>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</si>
  <si>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</si>
  <si>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</si>
  <si>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</si>
  <si>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</si>
  <si>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</si>
  <si>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</si>
  <si>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</si>
  <si>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</si>
  <si>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</si>
  <si>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</si>
  <si>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</si>
  <si>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</si>
  <si>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</si>
  <si>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</si>
  <si>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</si>
  <si>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</si>
  <si>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</si>
  <si>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</si>
  <si>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</si>
  <si>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</si>
  <si>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</si>
  <si>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</si>
  <si>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</si>
  <si>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</si>
  <si>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</si>
  <si>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</si>
  <si>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</si>
  <si>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</si>
  <si>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</si>
  <si>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</si>
  <si>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</si>
  <si>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</si>
  <si>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</si>
  <si>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</si>
  <si>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</si>
  <si>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</si>
  <si>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</si>
  <si>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</si>
  <si>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</si>
  <si>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</si>
  <si>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</si>
  <si>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</si>
  <si>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</si>
  <si>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</si>
  <si>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</si>
  <si>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</si>
  <si>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</si>
  <si>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</si>
  <si>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</si>
  <si>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</si>
  <si>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</si>
  <si>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</si>
  <si>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</si>
  <si>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</si>
  <si>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</si>
  <si>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</si>
  <si>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</si>
  <si>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</si>
  <si>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</si>
  <si>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</si>
  <si>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</si>
  <si>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</si>
  <si>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</si>
  <si>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</si>
  <si>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</si>
  <si>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</si>
  <si>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</si>
  <si>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</si>
  <si>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</si>
  <si>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</si>
  <si>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</si>
  <si>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</si>
  <si>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</si>
  <si>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</si>
  <si>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</si>
  <si>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</si>
  <si>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</si>
  <si>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</si>
  <si>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</si>
  <si>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</si>
  <si>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</si>
  <si>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</si>
  <si>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</si>
  <si>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</si>
  <si>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</si>
  <si>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</si>
  <si>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</si>
  <si>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</si>
  <si>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</si>
  <si>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</si>
  <si>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</si>
  <si>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</si>
  <si>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</si>
  <si>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</si>
  <si>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</si>
  <si>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</si>
  <si>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</si>
  <si>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</si>
  <si>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</si>
  <si>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</si>
  <si>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</si>
  <si>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</si>
  <si>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</si>
  <si>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</si>
  <si>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</si>
  <si>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</si>
  <si>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</si>
  <si>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</si>
  <si>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</si>
  <si>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</si>
  <si>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</si>
  <si>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</si>
  <si>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</si>
  <si>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</si>
  <si>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</si>
  <si>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</si>
  <si>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</si>
  <si>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</si>
  <si>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</si>
  <si>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</si>
  <si>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</si>
  <si>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</si>
  <si>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</si>
  <si>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</si>
  <si>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</si>
  <si>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</si>
  <si>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</si>
  <si>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</si>
  <si>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</si>
  <si>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</si>
  <si>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</si>
  <si>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</si>
  <si>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</si>
  <si>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</si>
  <si>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</si>
  <si>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</si>
  <si>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</si>
  <si>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</si>
  <si>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</si>
  <si>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</si>
  <si>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</si>
  <si>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</si>
  <si>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</si>
  <si>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</si>
  <si>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</si>
  <si>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</si>
  <si>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</si>
  <si>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</si>
  <si>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</si>
  <si>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</si>
  <si>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</si>
  <si>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</si>
  <si>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</si>
  <si>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</si>
  <si>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</si>
  <si>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</si>
  <si>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</si>
  <si>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</si>
  <si>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</si>
  <si>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</si>
  <si>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</si>
  <si>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</si>
  <si>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</si>
  <si>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</si>
  <si>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</si>
  <si>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</si>
  <si>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</si>
  <si>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</si>
  <si>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</si>
  <si>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</si>
  <si>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</si>
  <si>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</si>
  <si>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</si>
  <si>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</si>
  <si>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</si>
  <si>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</si>
  <si>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</si>
  <si>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</si>
  <si>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</si>
  <si>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</si>
  <si>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</si>
  <si>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</si>
  <si>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</si>
  <si>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</si>
  <si>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</si>
  <si>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</si>
  <si>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</si>
  <si>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</si>
  <si>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</si>
  <si>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</si>
  <si>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</si>
  <si>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</si>
  <si>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</si>
  <si>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</si>
  <si>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</si>
  <si>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</si>
  <si>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</si>
  <si>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</si>
  <si>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</si>
  <si>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</si>
  <si>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</si>
  <si>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</si>
  <si>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</si>
  <si>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</si>
  <si>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</si>
  <si>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</si>
  <si>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</si>
  <si>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</si>
  <si>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</si>
  <si>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</si>
  <si>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</si>
  <si>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</si>
  <si>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</si>
  <si>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</si>
  <si>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</si>
  <si>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</si>
  <si>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</si>
  <si>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</si>
  <si>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</si>
  <si>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</si>
  <si>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</si>
  <si>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</si>
  <si>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</si>
  <si>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</si>
  <si>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</si>
  <si>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</si>
  <si>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</si>
  <si>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</si>
  <si>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</si>
  <si>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</si>
  <si>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</si>
  <si>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</si>
  <si>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</si>
  <si>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</si>
  <si>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</si>
  <si>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</si>
  <si>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</si>
  <si>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</si>
  <si>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</si>
  <si>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</si>
  <si>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</si>
  <si>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</si>
  <si>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</si>
  <si>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</si>
  <si>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</si>
  <si>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</si>
  <si>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</si>
  <si>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</si>
  <si>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</si>
  <si>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</si>
  <si>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</si>
  <si>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</si>
  <si>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</si>
  <si>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</si>
  <si>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</si>
  <si>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</si>
  <si>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</si>
  <si>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</si>
  <si>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</si>
  <si>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</si>
  <si>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</si>
  <si>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</si>
  <si>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</si>
  <si>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</si>
  <si>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</si>
  <si>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</si>
  <si>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</si>
  <si>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</si>
  <si>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</si>
  <si>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</si>
  <si>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</si>
  <si>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</si>
  <si>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</si>
  <si>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</si>
  <si>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</si>
  <si>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</si>
  <si>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</si>
  <si>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</si>
  <si>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</si>
  <si>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</si>
  <si>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</si>
  <si>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</si>
  <si>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</si>
  <si>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</si>
  <si>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</si>
  <si>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</si>
  <si>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</si>
  <si>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</si>
  <si>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</si>
  <si>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</si>
  <si>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</si>
  <si>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</si>
  <si>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</si>
  <si>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</si>
  <si>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</si>
  <si>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</si>
  <si>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</si>
  <si>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</si>
  <si>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</si>
  <si>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</si>
  <si>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</si>
  <si>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</si>
  <si>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</si>
  <si>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</si>
  <si>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</si>
  <si>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</si>
  <si>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</si>
  <si>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</si>
  <si>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</si>
  <si>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</si>
  <si>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</si>
  <si>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</si>
  <si>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</si>
  <si>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</si>
  <si>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</si>
  <si>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</si>
  <si>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</si>
  <si>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</si>
  <si>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</si>
  <si>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</si>
  <si>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</si>
  <si>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</si>
  <si>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</si>
  <si>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</si>
  <si>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</si>
  <si>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</si>
  <si>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</si>
  <si>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</si>
  <si>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</si>
  <si>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</si>
  <si>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</si>
  <si>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</si>
  <si>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</si>
  <si>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</si>
  <si>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</si>
  <si>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</si>
  <si>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</si>
  <si>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</si>
  <si>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</si>
  <si>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</si>
  <si>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</si>
  <si>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</si>
  <si>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</si>
  <si>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</si>
  <si>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</si>
  <si>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</si>
  <si>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</si>
  <si>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</si>
  <si>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</si>
  <si>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</si>
  <si>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</si>
  <si>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</si>
  <si>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</si>
  <si>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</si>
  <si>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</si>
  <si>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</si>
  <si>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</si>
  <si>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</si>
  <si>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</si>
  <si>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</si>
  <si>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</si>
  <si>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</si>
  <si>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</si>
  <si>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</si>
  <si>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</si>
  <si>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</si>
  <si>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</si>
  <si>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</si>
  <si>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</si>
  <si>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</si>
  <si>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</si>
  <si>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</si>
  <si>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</si>
  <si>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</si>
  <si>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</si>
  <si>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</si>
  <si>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</si>
  <si>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</si>
  <si>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</si>
  <si>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</si>
  <si>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</si>
  <si>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</si>
  <si>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</si>
  <si>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</si>
  <si>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</si>
  <si>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</si>
  <si>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</si>
  <si>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</si>
  <si>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</si>
  <si>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</si>
  <si>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</si>
  <si>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</si>
  <si>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</si>
  <si>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</si>
  <si>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</si>
  <si>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</si>
  <si>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</si>
  <si>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</si>
  <si>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</si>
  <si>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</si>
  <si>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</si>
  <si>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</si>
  <si>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</si>
  <si>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</si>
  <si>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</si>
  <si>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</si>
  <si>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</si>
  <si>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</si>
  <si>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</si>
  <si>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</si>
  <si>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</si>
  <si>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</si>
  <si>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</si>
  <si>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</si>
  <si>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</si>
  <si>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</si>
  <si>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</si>
  <si>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</si>
  <si>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</si>
  <si>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</si>
  <si>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</si>
  <si>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</si>
  <si>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</si>
  <si>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</si>
  <si>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</si>
  <si>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</si>
  <si>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</si>
  <si>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</si>
  <si>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</si>
  <si>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</si>
  <si>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</si>
  <si>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</si>
  <si>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</si>
  <si>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</si>
  <si>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</si>
  <si>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</si>
  <si>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</si>
  <si>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</si>
  <si>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</si>
  <si>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</si>
  <si>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</si>
  <si>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</si>
  <si>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</si>
  <si>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</si>
  <si>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</si>
  <si>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</si>
  <si>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</si>
  <si>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</si>
  <si>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</si>
  <si>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</si>
  <si>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</si>
  <si>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</si>
  <si>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</si>
  <si>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</si>
  <si>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</si>
  <si>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</si>
  <si>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</si>
  <si>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</si>
  <si>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</si>
  <si>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</si>
  <si>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</si>
  <si>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</si>
  <si>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</si>
  <si>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</si>
  <si>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</si>
  <si>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</si>
  <si>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</si>
  <si>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</si>
  <si>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</si>
  <si>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</si>
  <si>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</si>
  <si>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</si>
  <si>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</si>
  <si>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</si>
  <si>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</si>
  <si>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</si>
  <si>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</si>
  <si>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</si>
  <si>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</si>
  <si>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</si>
  <si>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</si>
  <si>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</si>
  <si>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</si>
  <si>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</si>
  <si>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</si>
  <si>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</si>
  <si>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</si>
  <si>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</si>
  <si>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</si>
  <si>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</si>
  <si>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</si>
  <si>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</si>
  <si>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</si>
  <si>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</si>
  <si>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</si>
  <si>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</si>
  <si>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</si>
  <si>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</si>
  <si>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</si>
  <si>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</si>
  <si>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</si>
  <si>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</si>
  <si>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</si>
  <si>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</si>
  <si>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</si>
  <si>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</si>
  <si>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</si>
  <si>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</si>
  <si>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</si>
  <si>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</si>
  <si>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</si>
  <si>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</si>
  <si>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</si>
  <si>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</si>
  <si>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</si>
  <si>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</si>
  <si>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</si>
  <si>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</si>
  <si>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</si>
  <si>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</si>
  <si>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</si>
  <si>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</si>
  <si>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</si>
  <si>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</si>
  <si>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</si>
  <si>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</si>
  <si>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</si>
  <si>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</si>
  <si>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</si>
  <si>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</si>
  <si>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</si>
  <si>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</si>
  <si>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</si>
  <si>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</si>
  <si>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</si>
  <si>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</si>
  <si>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</si>
  <si>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</si>
  <si>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</si>
  <si>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</si>
  <si>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</si>
  <si>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</si>
  <si>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</si>
  <si>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</si>
  <si>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</si>
  <si>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</si>
  <si>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</si>
  <si>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</si>
  <si>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</si>
  <si>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</si>
  <si>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</si>
  <si>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</si>
  <si>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</si>
  <si>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</si>
  <si>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</si>
  <si>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</si>
  <si>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</si>
  <si>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</si>
  <si>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</si>
  <si>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</si>
  <si>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</si>
  <si>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</si>
  <si>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</si>
  <si>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</si>
  <si>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</si>
  <si>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</si>
  <si>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</si>
  <si>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</si>
  <si>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</si>
  <si>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</si>
  <si>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</si>
  <si>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</si>
  <si>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</si>
  <si>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</si>
  <si>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</si>
  <si>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</si>
  <si>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</si>
  <si>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</si>
  <si>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</si>
  <si>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</si>
  <si>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</si>
  <si>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</si>
  <si>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</si>
  <si>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</si>
  <si>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</si>
  <si>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</si>
  <si>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</si>
  <si>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</si>
  <si>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</si>
  <si>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</si>
  <si>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</si>
  <si>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</si>
  <si>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</si>
  <si>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</si>
  <si>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</si>
  <si>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</si>
  <si>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</si>
  <si>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</si>
  <si>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</si>
  <si>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</si>
  <si>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</si>
  <si>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</si>
  <si>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</si>
  <si>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</si>
  <si>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</si>
  <si>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</si>
  <si>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</si>
  <si>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</si>
  <si>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</si>
  <si>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</si>
  <si>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</si>
  <si>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</si>
  <si>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</si>
  <si>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</si>
  <si>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</si>
  <si>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</si>
  <si>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</si>
  <si>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</si>
  <si>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</si>
  <si>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</si>
  <si>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</si>
  <si>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</si>
  <si>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</si>
  <si>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</si>
  <si>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</si>
  <si>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</si>
  <si>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</si>
  <si>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</si>
  <si>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</si>
  <si>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</si>
  <si>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</si>
  <si>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</si>
  <si>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</si>
  <si>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</si>
  <si>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</si>
  <si>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</si>
  <si>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</si>
  <si>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</si>
  <si>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</si>
  <si>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</si>
  <si>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</si>
  <si>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</si>
  <si>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</si>
  <si>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</si>
  <si>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</si>
  <si>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</si>
  <si>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</si>
  <si>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</si>
  <si>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</si>
  <si>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</si>
  <si>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</si>
  <si>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</si>
  <si>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</si>
  <si>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</si>
  <si>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</si>
  <si>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</si>
  <si>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</si>
  <si>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</si>
  <si>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</si>
  <si>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</si>
  <si>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</si>
  <si>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</si>
  <si>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</si>
  <si>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</si>
  <si>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</si>
  <si>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</si>
  <si>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</si>
  <si>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</si>
  <si>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</si>
  <si>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</si>
  <si>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</si>
  <si>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</si>
  <si>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</si>
  <si>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</si>
  <si>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</si>
  <si>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</si>
  <si>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</si>
  <si>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</si>
  <si>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</si>
  <si>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</si>
  <si>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</si>
  <si>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</si>
  <si>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</si>
  <si>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</si>
  <si>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</si>
  <si>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</si>
  <si>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</si>
  <si>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</si>
  <si>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</si>
  <si>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</si>
  <si>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</si>
  <si>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</si>
  <si>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</si>
  <si>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</si>
  <si>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</si>
  <si>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</si>
  <si>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</si>
  <si>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</si>
  <si>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</si>
  <si>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</si>
  <si>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</si>
  <si>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</si>
  <si>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</si>
  <si>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</si>
  <si>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</si>
  <si>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</si>
  <si>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</si>
  <si>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</si>
  <si>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</si>
  <si>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</si>
  <si>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</si>
  <si>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</si>
  <si>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</si>
  <si>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</si>
  <si>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</si>
  <si>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</si>
  <si>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</si>
  <si>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</si>
  <si>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</si>
  <si>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</si>
  <si>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</si>
  <si>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</si>
  <si>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</si>
  <si>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</si>
  <si>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</si>
  <si>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</si>
  <si>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</si>
  <si>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</si>
  <si>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</si>
  <si>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</si>
  <si>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</si>
  <si>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</si>
  <si>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</si>
  <si>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</si>
  <si>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</si>
  <si>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</si>
  <si>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</si>
  <si>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</si>
  <si>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</si>
  <si>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</si>
  <si>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</si>
  <si>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</si>
  <si>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</si>
  <si>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</si>
  <si>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</si>
  <si>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</si>
  <si>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</si>
  <si>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</si>
  <si>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</si>
  <si>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</si>
  <si>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</si>
  <si>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</si>
  <si>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</si>
  <si>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</si>
  <si>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</si>
  <si>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</si>
  <si>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</si>
  <si>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</si>
  <si>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</si>
  <si>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</si>
  <si>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</si>
  <si>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</si>
  <si>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</si>
  <si>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</si>
  <si>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</si>
  <si>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</si>
  <si>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</si>
  <si>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</si>
  <si>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</si>
  <si>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</si>
  <si>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</si>
  <si>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</si>
  <si>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</si>
  <si>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</si>
  <si>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</si>
  <si>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</si>
  <si>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</si>
  <si>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</si>
  <si>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</si>
  <si>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</si>
  <si>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</si>
  <si>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</si>
  <si>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</si>
  <si>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</si>
  <si>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</si>
  <si>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</si>
  <si>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</si>
  <si>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</si>
  <si>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</si>
  <si>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</si>
  <si>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</si>
  <si>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</si>
  <si>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</si>
  <si>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</si>
  <si>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</si>
  <si>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</si>
  <si>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</si>
  <si>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</si>
  <si>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</si>
  <si>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</si>
  <si>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</si>
  <si>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</si>
  <si>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</si>
  <si>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</si>
  <si>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</si>
  <si>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</si>
  <si>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</si>
  <si>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</si>
  <si>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</si>
  <si>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</si>
  <si>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</si>
  <si>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</si>
  <si>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</si>
  <si>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</si>
  <si>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</si>
  <si>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</si>
  <si>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</si>
  <si>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</si>
  <si>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</si>
  <si>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</si>
  <si>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</si>
  <si>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</si>
  <si>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</si>
  <si>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</si>
  <si>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</si>
  <si>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</si>
  <si>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</si>
  <si>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</si>
  <si>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</si>
  <si>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</si>
  <si>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</si>
  <si>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</si>
  <si>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</si>
  <si>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</si>
  <si>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</si>
  <si>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</si>
  <si>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</si>
  <si>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</si>
  <si>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</si>
  <si>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</si>
  <si>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</si>
  <si>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</si>
  <si>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</si>
  <si>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</si>
  <si>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</si>
  <si>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</si>
  <si>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</si>
  <si>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</si>
  <si>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</si>
  <si>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</si>
  <si>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</si>
  <si>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</si>
  <si>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</si>
  <si>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</si>
  <si>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</si>
  <si>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</si>
  <si>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</si>
  <si>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</si>
  <si>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</si>
  <si>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</si>
  <si>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</si>
  <si>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</si>
  <si>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</si>
  <si>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</si>
  <si>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</si>
  <si>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</si>
  <si>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</si>
  <si>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</si>
  <si>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</si>
  <si>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</si>
  <si>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</si>
  <si>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</si>
  <si>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</si>
  <si>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</si>
  <si>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</si>
  <si>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</si>
  <si>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</si>
  <si>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</si>
  <si>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</si>
  <si>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</si>
  <si>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</si>
  <si>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</si>
  <si>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</si>
  <si>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</si>
  <si>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</si>
  <si>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</si>
  <si>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</si>
  <si>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</si>
  <si>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</si>
  <si>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</si>
  <si>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</si>
  <si>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</si>
  <si>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</si>
  <si>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</si>
  <si>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</si>
  <si>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</si>
  <si>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</si>
  <si>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</si>
  <si>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</si>
  <si>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</si>
  <si>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</si>
  <si>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</si>
  <si>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</si>
  <si>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</si>
  <si>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</si>
  <si>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</si>
  <si>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</si>
  <si>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</si>
  <si>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</si>
  <si>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</si>
  <si>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</si>
  <si>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</si>
  <si>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</si>
  <si>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</si>
  <si>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</si>
  <si>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</si>
  <si>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</si>
  <si>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</si>
  <si>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</si>
  <si>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</si>
  <si>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</si>
  <si>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</si>
  <si>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</si>
  <si>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</si>
  <si>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</si>
  <si>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</si>
  <si>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</si>
  <si>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</si>
  <si>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</si>
  <si>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</si>
  <si>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</si>
  <si>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</si>
  <si>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</si>
  <si>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</si>
  <si>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</si>
  <si>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</si>
  <si>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</si>
  <si>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</si>
  <si>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</si>
  <si>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</si>
  <si>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</si>
  <si>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</si>
  <si>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</si>
  <si>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</si>
  <si>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</si>
  <si>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</si>
  <si>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</si>
  <si>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</si>
  <si>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</si>
  <si>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</si>
  <si>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</si>
  <si>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</si>
  <si>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</si>
  <si>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</si>
  <si>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</si>
  <si>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</si>
  <si>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</si>
  <si>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</si>
  <si>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</si>
  <si>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</si>
  <si>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</si>
  <si>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</si>
  <si>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</si>
  <si>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</si>
  <si>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</si>
  <si>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</si>
  <si>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</si>
  <si>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</si>
  <si>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</si>
  <si>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</si>
  <si>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</si>
  <si>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</si>
  <si>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</si>
  <si>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</si>
  <si>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</si>
  <si>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</si>
  <si>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</si>
  <si>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</si>
  <si>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</si>
  <si>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</si>
  <si>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</si>
  <si>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</si>
  <si>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</si>
  <si>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</si>
  <si>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</si>
  <si>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</si>
  <si>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</si>
  <si>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</si>
  <si>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</si>
  <si>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</si>
  <si>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</si>
  <si>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</si>
  <si>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</si>
  <si>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</si>
  <si>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</si>
  <si>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</si>
  <si>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</si>
  <si>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</si>
  <si>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</si>
  <si>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</si>
  <si>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</si>
  <si>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</si>
  <si>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</si>
  <si>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</si>
  <si>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</si>
  <si>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</si>
  <si>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</si>
  <si>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</si>
  <si>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</si>
  <si>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</si>
  <si>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</si>
  <si>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</si>
  <si>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</si>
  <si>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</si>
  <si>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</si>
  <si>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</si>
  <si>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</si>
  <si>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</si>
  <si>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</si>
  <si>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</si>
  <si>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</si>
  <si>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</si>
  <si>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</si>
  <si>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</si>
  <si>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</si>
  <si>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</si>
  <si>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</si>
  <si>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</si>
  <si>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</si>
  <si>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</si>
  <si>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</si>
  <si>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</si>
  <si>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</si>
  <si>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</si>
  <si>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</si>
  <si>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</si>
  <si>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</si>
  <si>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</si>
  <si>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</si>
  <si>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</si>
  <si>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</si>
  <si>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</si>
  <si>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</si>
  <si>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</si>
  <si>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</si>
  <si>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</si>
  <si>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</si>
  <si>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</si>
  <si>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</si>
  <si>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</si>
  <si>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</si>
  <si>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</si>
  <si>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</si>
  <si>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</si>
  <si>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</si>
  <si>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</si>
  <si>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</si>
  <si>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</si>
  <si>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</si>
  <si>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</si>
  <si>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</si>
  <si>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</si>
  <si>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</si>
  <si>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</si>
  <si>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</si>
  <si>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</si>
  <si>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</si>
  <si>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</si>
  <si>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</si>
  <si>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</si>
  <si>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</si>
  <si>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</si>
  <si>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</si>
  <si>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</si>
  <si>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</si>
  <si>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</si>
  <si>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</si>
  <si>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</si>
  <si>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</si>
  <si>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</si>
  <si>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</si>
  <si>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</si>
  <si>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</si>
  <si>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</si>
  <si>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</si>
  <si>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</si>
  <si>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</si>
  <si>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</si>
  <si>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</si>
  <si>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</si>
  <si>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</si>
  <si>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</si>
  <si>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</si>
  <si>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</si>
  <si>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</si>
  <si>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</si>
  <si>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</si>
  <si>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</si>
  <si>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</si>
  <si>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</si>
  <si>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</si>
  <si>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</si>
  <si>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</si>
  <si>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</si>
  <si>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</si>
  <si>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</si>
  <si>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</si>
  <si>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</si>
  <si>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</si>
  <si>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</si>
  <si>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</si>
  <si>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</si>
  <si>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</si>
  <si>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</si>
  <si>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</si>
  <si>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</si>
  <si>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</si>
  <si>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</si>
  <si>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</si>
  <si>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</si>
  <si>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</si>
  <si>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</si>
  <si>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</si>
  <si>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</si>
  <si>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</si>
  <si>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</si>
  <si>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</si>
  <si>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</si>
  <si>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</si>
  <si>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</si>
  <si>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</si>
  <si>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</si>
  <si>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</si>
  <si>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</si>
  <si>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</si>
  <si>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</si>
  <si>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</si>
  <si>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</si>
  <si>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</si>
  <si>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</si>
  <si>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</si>
  <si>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</si>
  <si>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</si>
  <si>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</si>
  <si>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</si>
  <si>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</si>
  <si>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</si>
  <si>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</si>
  <si>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</si>
  <si>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</si>
  <si>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</si>
  <si>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</si>
  <si>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</si>
  <si>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</si>
  <si>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</si>
  <si>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</si>
  <si>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</si>
  <si>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</si>
  <si>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</si>
  <si>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</si>
  <si>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</si>
  <si>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</si>
  <si>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</si>
  <si>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</si>
  <si>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</si>
  <si>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</si>
  <si>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</si>
  <si>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</si>
  <si>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</si>
  <si>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</si>
  <si>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</si>
  <si>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</si>
  <si>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</si>
  <si>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</si>
  <si>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</si>
  <si>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</si>
  <si>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</si>
  <si>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</si>
  <si>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</si>
  <si>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</si>
  <si>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</si>
  <si>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</si>
  <si>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</si>
  <si>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</si>
  <si>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</si>
  <si>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</si>
  <si>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</si>
  <si>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</si>
  <si>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</si>
  <si>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</si>
  <si>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</si>
  <si>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</si>
  <si>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</si>
  <si>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</si>
  <si>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</si>
  <si>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</si>
  <si>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</si>
  <si>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</si>
  <si>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</si>
  <si>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</si>
  <si>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</si>
  <si>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</si>
  <si>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</si>
  <si>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</si>
  <si>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</si>
  <si>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</si>
  <si>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</si>
  <si>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</si>
  <si>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</si>
  <si>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</si>
  <si>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</si>
  <si>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</si>
  <si>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</si>
  <si>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</si>
  <si>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</si>
  <si>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</si>
  <si>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</si>
  <si>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</si>
  <si>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</si>
  <si>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</si>
  <si>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</si>
  <si>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</si>
  <si>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</si>
  <si>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</si>
  <si>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</si>
  <si>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</si>
  <si>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</si>
  <si>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</si>
  <si>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</si>
  <si>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</si>
  <si>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</si>
  <si>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</si>
  <si>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</si>
  <si>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</si>
  <si>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</si>
  <si>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</si>
  <si>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</si>
  <si>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</si>
  <si>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</si>
  <si>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</si>
  <si>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</si>
  <si>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</si>
  <si>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</si>
  <si>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</si>
  <si>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</si>
  <si>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</si>
  <si>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</si>
  <si>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</si>
  <si>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</si>
  <si>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</si>
  <si>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</si>
  <si>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</si>
  <si>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</si>
  <si>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</si>
  <si>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</si>
  <si>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</si>
  <si>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</si>
  <si>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</si>
  <si>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</si>
  <si>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</si>
  <si>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</si>
  <si>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</si>
  <si>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</si>
  <si>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</si>
  <si>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</si>
  <si>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</si>
  <si>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</si>
  <si>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</si>
  <si>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</si>
  <si>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</si>
  <si>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</si>
  <si>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</si>
  <si>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</si>
  <si>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</si>
  <si>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</si>
  <si>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</si>
  <si>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</si>
  <si>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</si>
  <si>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</si>
  <si>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</si>
  <si>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</si>
  <si>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</si>
  <si>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</si>
  <si>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</si>
  <si>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</si>
  <si>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</si>
  <si>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</si>
  <si>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</si>
  <si>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</si>
  <si>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</si>
  <si>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</si>
  <si>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</si>
  <si>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</si>
  <si>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</si>
  <si>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</si>
  <si>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</si>
  <si>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</si>
  <si>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</si>
  <si>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</si>
  <si>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</si>
  <si>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</si>
  <si>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</si>
  <si>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</si>
  <si>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</si>
  <si>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</si>
  <si>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</si>
  <si>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</si>
  <si>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</si>
  <si>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</si>
  <si>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</si>
  <si>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</si>
  <si>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</si>
  <si>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</si>
  <si>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</si>
  <si>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</si>
  <si>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</si>
  <si>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</si>
  <si>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</si>
  <si>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</si>
  <si>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</si>
  <si>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</si>
  <si>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</si>
  <si>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</si>
  <si>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</si>
  <si>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</si>
  <si>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</si>
  <si>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</si>
  <si>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</si>
  <si>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</si>
  <si>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</si>
  <si>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</si>
  <si>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</si>
  <si>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</si>
  <si>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</si>
  <si>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</si>
  <si>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</si>
  <si>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</si>
  <si>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</si>
  <si>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</si>
  <si>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</si>
  <si>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</si>
  <si>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</si>
  <si>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</si>
  <si>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</si>
  <si>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</si>
  <si>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</si>
  <si>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</si>
  <si>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</si>
  <si>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</si>
  <si>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</si>
  <si>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</si>
  <si>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</si>
  <si>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</si>
  <si>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</si>
  <si>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</si>
  <si>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</si>
  <si>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</si>
  <si>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</si>
  <si>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</si>
  <si>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</si>
  <si>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</si>
  <si>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</si>
  <si>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</si>
  <si>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</si>
  <si>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</si>
  <si>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</si>
  <si>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</si>
  <si>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</si>
  <si>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</si>
  <si>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</si>
  <si>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</si>
  <si>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</si>
  <si>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</si>
  <si>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</si>
  <si>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</si>
  <si>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</si>
  <si>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</si>
  <si>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</si>
  <si>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</si>
  <si>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</si>
  <si>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</si>
  <si>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</si>
  <si>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</si>
  <si>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</si>
  <si>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</si>
  <si>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</si>
  <si>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</si>
  <si>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</si>
  <si>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</si>
  <si>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</si>
  <si>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</si>
  <si>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</si>
  <si>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</si>
  <si>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</si>
  <si>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</si>
  <si>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</si>
  <si>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</si>
  <si>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</si>
  <si>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</si>
  <si>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</si>
  <si>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</si>
  <si>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</si>
  <si>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</si>
  <si>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</si>
  <si>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</si>
  <si>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</si>
  <si>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</si>
  <si>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</si>
  <si>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</si>
  <si>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</si>
  <si>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</si>
  <si>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</si>
  <si>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</si>
  <si>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</si>
  <si>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</si>
  <si>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</si>
  <si>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</si>
  <si>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</si>
  <si>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</si>
  <si>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</si>
  <si>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</si>
  <si>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</si>
  <si>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</si>
  <si>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</si>
  <si>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</si>
  <si>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</si>
  <si>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</si>
  <si>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</si>
  <si>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</si>
  <si>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</si>
  <si>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</si>
  <si>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</si>
  <si>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</si>
  <si>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</si>
  <si>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</si>
  <si>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</si>
  <si>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</si>
  <si>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</si>
  <si>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</si>
  <si>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</si>
  <si>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</si>
  <si>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</si>
  <si>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</si>
  <si>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</si>
  <si>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</si>
  <si>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</si>
  <si>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</si>
  <si>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</si>
  <si>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</si>
  <si>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</si>
  <si>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</si>
  <si>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</si>
  <si>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</si>
  <si>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</si>
  <si>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</si>
  <si>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</si>
  <si>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</si>
  <si>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</si>
  <si>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</si>
  <si>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</si>
  <si>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</si>
  <si>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</si>
  <si>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</si>
  <si>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</si>
  <si>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</si>
  <si>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</si>
  <si>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</si>
  <si>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</si>
  <si>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</si>
  <si>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</si>
  <si>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</si>
  <si>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</si>
  <si>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</si>
  <si>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</si>
  <si>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</si>
  <si>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</si>
  <si>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</si>
  <si>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</si>
  <si>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</si>
  <si>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</si>
  <si>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</si>
  <si>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</si>
  <si>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</si>
  <si>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</si>
  <si>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</si>
  <si>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</si>
  <si>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</si>
  <si>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</si>
  <si>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</si>
  <si>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</si>
  <si>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</si>
  <si>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</si>
  <si>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</si>
  <si>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</si>
  <si>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</si>
  <si>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</si>
  <si>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</si>
  <si>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</si>
  <si>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</si>
  <si>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</si>
  <si>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</si>
  <si>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</si>
  <si>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</si>
  <si>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</si>
  <si>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</si>
  <si>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</si>
  <si>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</si>
  <si>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</si>
  <si>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</si>
  <si>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</si>
  <si>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</si>
  <si>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</si>
  <si>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</si>
  <si>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</si>
  <si>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</si>
  <si>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</si>
  <si>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</si>
  <si>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</si>
  <si>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</si>
  <si>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</si>
  <si>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</si>
  <si>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</si>
  <si>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</si>
  <si>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</si>
  <si>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</si>
  <si>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</si>
  <si>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</si>
  <si>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</si>
  <si>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</si>
  <si>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</si>
  <si>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</si>
  <si>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</si>
  <si>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</si>
  <si>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</si>
  <si>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</si>
  <si>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</si>
  <si>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</si>
  <si>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</si>
  <si>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</si>
  <si>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</si>
  <si>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</si>
  <si>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</si>
  <si>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</si>
  <si>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</si>
  <si>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</si>
  <si>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</si>
  <si>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</si>
  <si>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</si>
  <si>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</si>
  <si>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</si>
  <si>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</si>
  <si>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</si>
  <si>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</si>
  <si>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</si>
  <si>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</si>
  <si>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</si>
  <si>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</si>
  <si>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</si>
  <si>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</si>
  <si>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</si>
  <si>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</si>
  <si>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</si>
  <si>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</si>
  <si>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</si>
  <si>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</si>
  <si>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</si>
  <si>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</si>
  <si>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</si>
  <si>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</si>
  <si>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</si>
  <si>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</si>
  <si>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</si>
  <si>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</si>
  <si>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</si>
  <si>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</si>
  <si>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</si>
  <si>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</si>
  <si>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</si>
  <si>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</si>
  <si>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</si>
  <si>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</si>
  <si>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</si>
  <si>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</si>
  <si>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</si>
  <si>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</si>
  <si>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</si>
  <si>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</si>
  <si>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</si>
  <si>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</si>
  <si>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</si>
  <si>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</si>
  <si>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</si>
  <si>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</si>
  <si>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</si>
  <si>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</si>
  <si>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</si>
  <si>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</si>
  <si>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</si>
  <si>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</si>
  <si>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</si>
  <si>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</si>
  <si>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</si>
  <si>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</si>
  <si>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</si>
  <si>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</si>
  <si>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</si>
  <si>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</si>
  <si>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</si>
  <si>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</si>
  <si>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</si>
  <si>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</si>
  <si>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</si>
  <si>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</si>
  <si>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</si>
  <si>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</si>
  <si>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</si>
  <si>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</si>
  <si>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</si>
  <si>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</si>
  <si>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</si>
  <si>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</si>
  <si>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</si>
  <si>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</si>
  <si>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</si>
  <si>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</si>
  <si>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</si>
  <si>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</si>
  <si>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</si>
  <si>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</si>
  <si>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</si>
  <si>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</si>
  <si>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</si>
  <si>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</si>
  <si>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</si>
  <si>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</si>
  <si>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</si>
  <si>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</si>
  <si>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</si>
  <si>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</si>
  <si>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</si>
  <si>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</si>
  <si>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</si>
  <si>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</si>
  <si>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</si>
  <si>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</si>
  <si>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</si>
  <si>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</si>
  <si>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</si>
  <si>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</si>
  <si>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</si>
  <si>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</si>
  <si>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</si>
  <si>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</si>
  <si>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</si>
  <si>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</si>
  <si>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</si>
  <si>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</si>
  <si>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</si>
  <si>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</si>
  <si>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</si>
  <si>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</si>
  <si>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</si>
  <si>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</si>
  <si>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</si>
  <si>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</si>
  <si>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</si>
  <si>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</si>
  <si>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</si>
  <si>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</si>
  <si>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</si>
  <si>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</si>
  <si>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</si>
  <si>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</si>
  <si>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</si>
  <si>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</si>
  <si>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</si>
  <si>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</si>
  <si>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</si>
  <si>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</si>
  <si>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</si>
  <si>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</si>
  <si>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</si>
  <si>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</si>
  <si>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</si>
  <si>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</si>
  <si>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</si>
  <si>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</si>
  <si>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</si>
  <si>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</si>
  <si>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</si>
  <si>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</si>
  <si>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</si>
  <si>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</si>
  <si>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</si>
  <si>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</si>
  <si>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</si>
  <si>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</si>
  <si>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</si>
  <si>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</si>
  <si>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</si>
  <si>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</si>
  <si>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</si>
  <si>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</si>
  <si>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</si>
  <si>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</si>
  <si>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</si>
  <si>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</si>
  <si>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</si>
  <si>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</si>
  <si>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</si>
  <si>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</si>
  <si>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</si>
  <si>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</si>
  <si>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</si>
  <si>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</si>
  <si>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</si>
  <si>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</si>
  <si>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</si>
  <si>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</si>
  <si>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</si>
  <si>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</si>
  <si>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</si>
  <si>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</si>
  <si>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</si>
  <si>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</si>
  <si>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</si>
  <si>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</si>
  <si>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</si>
  <si>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</si>
  <si>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</si>
  <si>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</si>
  <si>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</si>
  <si>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</si>
  <si>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</si>
  <si>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</si>
  <si>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</si>
  <si>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</si>
  <si>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</si>
  <si>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</si>
  <si>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</si>
  <si>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</si>
  <si>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</si>
  <si>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</si>
  <si>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</si>
  <si>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</si>
  <si>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</si>
  <si>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</si>
  <si>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</si>
  <si>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</si>
  <si>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</si>
  <si>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</si>
  <si>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</si>
  <si>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</si>
  <si>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</si>
  <si>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</si>
  <si>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</si>
  <si>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</si>
  <si>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</si>
  <si>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</si>
  <si>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</si>
  <si>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</si>
  <si>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</si>
  <si>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</si>
  <si>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</si>
  <si>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</si>
  <si>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</si>
  <si>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</si>
  <si>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</si>
  <si>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</si>
  <si>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</si>
  <si>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</si>
  <si>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</si>
  <si>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</si>
  <si>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</si>
  <si>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</si>
  <si>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</si>
  <si>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</si>
  <si>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</si>
  <si>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</si>
  <si>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</si>
  <si>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</si>
  <si>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</si>
  <si>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</si>
  <si>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</si>
  <si>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</si>
  <si>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</si>
  <si>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</si>
  <si>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</si>
  <si>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</si>
  <si>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</si>
  <si>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</si>
  <si>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</si>
  <si>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</si>
  <si>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</si>
  <si>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</si>
  <si>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</si>
  <si>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</si>
  <si>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</si>
  <si>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</si>
  <si>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</si>
  <si>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</si>
  <si>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</si>
  <si>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</si>
  <si>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</si>
  <si>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</si>
  <si>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</si>
  <si>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</si>
  <si>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</si>
  <si>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</si>
  <si>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</si>
  <si>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</si>
  <si>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</si>
  <si>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</si>
  <si>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</si>
  <si>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</si>
  <si>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</si>
  <si>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</si>
  <si>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</si>
  <si>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</si>
  <si>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</si>
  <si>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</si>
  <si>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</si>
  <si>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</si>
  <si>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</si>
  <si>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</si>
  <si>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</si>
  <si>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</si>
  <si>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</si>
  <si>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</si>
  <si>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</si>
  <si>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</si>
  <si>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</si>
  <si>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</si>
  <si>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</si>
  <si>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</si>
  <si>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</si>
  <si>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</si>
  <si>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</si>
  <si>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</si>
  <si>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</si>
  <si>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</si>
  <si>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</si>
  <si>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</si>
  <si>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</si>
  <si>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</si>
  <si>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</si>
  <si>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</si>
  <si>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</si>
  <si>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</si>
  <si>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</si>
  <si>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</si>
  <si>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</si>
  <si>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</si>
  <si>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</si>
  <si>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</si>
  <si>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</si>
  <si>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</si>
  <si>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</si>
  <si>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</si>
  <si>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</si>
  <si>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</si>
  <si>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</si>
  <si>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</si>
  <si>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</si>
  <si>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</si>
  <si>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</si>
  <si>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</si>
  <si>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</si>
  <si>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</si>
  <si>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</si>
  <si>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</si>
  <si>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</si>
  <si>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</si>
  <si>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</si>
  <si>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</si>
  <si>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</si>
  <si>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</si>
  <si>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</si>
  <si>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</si>
  <si>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</si>
  <si>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</si>
  <si>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</si>
  <si>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</si>
  <si>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</si>
  <si>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</si>
  <si>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</si>
  <si>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</si>
  <si>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</si>
  <si>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</si>
  <si>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</si>
  <si>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</si>
  <si>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</si>
  <si>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</si>
  <si>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</si>
  <si>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</si>
  <si>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</si>
  <si>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</si>
  <si>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</si>
  <si>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</si>
  <si>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</si>
  <si>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</si>
  <si>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</si>
  <si>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</si>
  <si>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</si>
  <si>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</si>
  <si>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</si>
  <si>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</si>
  <si>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</si>
  <si>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</si>
  <si>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</si>
  <si>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</si>
  <si>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</si>
  <si>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</si>
  <si>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</si>
  <si>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</si>
  <si>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</si>
  <si>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</si>
  <si>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</si>
  <si>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</si>
  <si>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</si>
  <si>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</si>
  <si>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</si>
  <si>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</si>
  <si>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</si>
  <si>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</si>
  <si>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</si>
  <si>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</si>
  <si>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</si>
  <si>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</si>
  <si>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</si>
  <si>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</si>
  <si>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</si>
  <si>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</si>
  <si>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</si>
  <si>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</si>
  <si>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</si>
  <si>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</si>
  <si>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</si>
  <si>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</si>
  <si>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</si>
  <si>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</si>
  <si>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</si>
  <si>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</si>
  <si>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</si>
  <si>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</si>
  <si>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</si>
  <si>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</si>
  <si>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</si>
  <si>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</si>
  <si>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</si>
  <si>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</si>
  <si>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</si>
  <si>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</si>
  <si>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</si>
  <si>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</si>
  <si>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</si>
  <si>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</si>
  <si>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</si>
  <si>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</si>
  <si>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</si>
  <si>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</si>
  <si>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</si>
  <si>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</si>
  <si>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</si>
  <si>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</si>
  <si>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</si>
  <si>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</si>
  <si>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</si>
  <si>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</si>
  <si>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</si>
  <si>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</si>
  <si>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</si>
  <si>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</si>
  <si>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</si>
  <si>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</si>
  <si>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</si>
  <si>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</si>
  <si>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</si>
  <si>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</si>
  <si>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</si>
  <si>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</si>
  <si>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</si>
  <si>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</si>
  <si>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</si>
  <si>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</si>
  <si>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</si>
  <si>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</si>
  <si>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</si>
  <si>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</si>
  <si>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</si>
  <si>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</si>
  <si>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</si>
  <si>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</si>
  <si>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</si>
  <si>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</si>
  <si>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</si>
  <si>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</si>
  <si>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</si>
  <si>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</si>
  <si>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</si>
  <si>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</si>
  <si>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</si>
  <si>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</si>
  <si>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</si>
  <si>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</si>
  <si>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</si>
  <si>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</si>
  <si>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</si>
  <si>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</si>
  <si>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</si>
  <si>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</si>
  <si>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</si>
  <si>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</si>
  <si>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</si>
  <si>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</si>
  <si>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</si>
  <si>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</si>
  <si>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</si>
  <si>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</si>
  <si>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</si>
  <si>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</si>
  <si>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</si>
  <si>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</si>
  <si>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</si>
  <si>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</si>
  <si>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</si>
  <si>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</si>
  <si>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</si>
  <si>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</si>
  <si>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</si>
  <si>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</si>
  <si>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</si>
  <si>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</si>
  <si>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</si>
  <si>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</si>
  <si>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</si>
  <si>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</si>
  <si>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</si>
  <si>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</si>
  <si>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</si>
  <si>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</si>
  <si>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</si>
  <si>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</si>
  <si>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</si>
  <si>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</si>
  <si>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</si>
  <si>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</si>
  <si>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</si>
  <si>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</si>
  <si>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</si>
  <si>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</si>
  <si>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</si>
  <si>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</si>
  <si>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</si>
  <si>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</si>
  <si>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</si>
  <si>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</si>
  <si>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</si>
  <si>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</si>
  <si>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</si>
  <si>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</si>
  <si>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</si>
  <si>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</si>
  <si>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</si>
  <si>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</si>
  <si>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</si>
  <si>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</si>
  <si>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</si>
  <si>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</si>
  <si>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</si>
  <si>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</si>
  <si>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</si>
  <si>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</si>
  <si>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</si>
  <si>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</si>
  <si>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</si>
  <si>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</si>
  <si>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</si>
  <si>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</si>
  <si>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</si>
  <si>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</si>
  <si>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</si>
  <si>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</si>
  <si>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</si>
  <si>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</si>
  <si>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</si>
  <si>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</si>
  <si>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</si>
  <si>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</si>
  <si>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</si>
  <si>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</si>
  <si>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</si>
  <si>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</si>
  <si>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</si>
  <si>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</si>
  <si>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</si>
  <si>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</si>
  <si>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</si>
  <si>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</si>
  <si>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</si>
  <si>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</si>
  <si>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</si>
  <si>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</si>
  <si>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</si>
  <si>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</si>
  <si>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</si>
  <si>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</si>
  <si>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</si>
  <si>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</si>
  <si>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</si>
  <si>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</si>
  <si>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</si>
  <si>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</si>
  <si>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</si>
  <si>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</si>
  <si>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</si>
  <si>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</si>
  <si>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</si>
  <si>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</si>
  <si>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</si>
  <si>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</si>
  <si>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</si>
  <si>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</si>
  <si>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</si>
  <si>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</si>
  <si>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</si>
  <si>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</si>
  <si>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</si>
  <si>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</si>
  <si>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</si>
  <si>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</si>
  <si>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</si>
  <si>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</si>
  <si>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</si>
  <si>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</si>
  <si>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</si>
  <si>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</si>
  <si>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</si>
  <si>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</si>
  <si>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</si>
  <si>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</si>
  <si>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</si>
  <si>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</si>
  <si>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</si>
  <si>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</si>
  <si>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</si>
  <si>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</si>
  <si>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</si>
  <si>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</si>
  <si>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</si>
  <si>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</si>
  <si>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</si>
  <si>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</si>
  <si>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</si>
  <si>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</si>
  <si>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</si>
  <si>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</si>
  <si>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</si>
  <si>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</si>
  <si>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</si>
  <si>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</si>
  <si>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</si>
  <si>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</si>
  <si>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</si>
  <si>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</si>
  <si>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</si>
  <si>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</si>
  <si>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</si>
  <si>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</si>
  <si>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</si>
  <si>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</si>
  <si>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</si>
  <si>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</si>
  <si>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</si>
  <si>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</si>
  <si>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</si>
  <si>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</si>
  <si>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</si>
  <si>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</si>
  <si>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</si>
  <si>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</si>
  <si>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</si>
  <si>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</si>
  <si>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</si>
  <si>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</si>
  <si>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</si>
  <si>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</si>
  <si>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</si>
  <si>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</si>
  <si>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</si>
  <si>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</si>
  <si>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</si>
  <si>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</si>
  <si>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</si>
  <si>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</si>
  <si>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</si>
  <si>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</si>
  <si>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</si>
  <si>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</si>
  <si>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</si>
  <si>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</si>
  <si>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</si>
  <si>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</si>
  <si>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</si>
  <si>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</si>
  <si>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</si>
  <si>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</si>
  <si>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</si>
  <si>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</si>
  <si>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</si>
  <si>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</si>
  <si>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</si>
  <si>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</si>
  <si>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</si>
  <si>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</si>
  <si>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</si>
  <si>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</si>
  <si>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</si>
  <si>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</si>
  <si>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</si>
  <si>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</si>
  <si>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</si>
  <si>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</si>
  <si>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</si>
  <si>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</si>
  <si>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</si>
  <si>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</si>
  <si>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</si>
  <si>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</si>
  <si>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</si>
  <si>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</si>
  <si>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</si>
  <si>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</si>
  <si>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</si>
  <si>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</si>
  <si>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</si>
  <si>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</si>
  <si>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</si>
  <si>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</si>
  <si>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</si>
  <si>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</si>
  <si>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</si>
  <si>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</si>
  <si>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</si>
  <si>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</si>
  <si>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</si>
  <si>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</si>
  <si>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</si>
  <si>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</si>
  <si>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</si>
  <si>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</si>
  <si>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</si>
  <si>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</si>
  <si>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</si>
  <si>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</si>
  <si>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</si>
  <si>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</si>
  <si>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</si>
  <si>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</si>
  <si>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</si>
  <si>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</si>
  <si>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</si>
  <si>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</si>
  <si>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</si>
  <si>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</si>
  <si>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</si>
  <si>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</si>
  <si>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</si>
  <si>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</si>
  <si>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</si>
  <si>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</si>
  <si>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</si>
  <si>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</si>
  <si>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</si>
  <si>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</si>
  <si>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</si>
  <si>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</si>
  <si>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</si>
  <si>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</si>
  <si>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</si>
  <si>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</si>
  <si>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</si>
  <si>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</si>
  <si>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</si>
  <si>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</si>
  <si>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</si>
  <si>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</si>
  <si>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</si>
  <si>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</si>
  <si>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</si>
  <si>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</si>
  <si>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</si>
  <si>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</si>
  <si>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</si>
  <si>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</si>
  <si>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</si>
  <si>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</si>
  <si>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</si>
  <si>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</si>
  <si>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</si>
  <si>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3" type="noConversion"/>
  </si>
  <si>
    <t>B16</t>
    <phoneticPr fontId="83" type="noConversion"/>
  </si>
  <si>
    <t>B17</t>
    <phoneticPr fontId="83" type="noConversion"/>
  </si>
  <si>
    <t>B18</t>
    <phoneticPr fontId="83" type="noConversion"/>
  </si>
  <si>
    <t>B19</t>
    <phoneticPr fontId="83" type="noConversion"/>
  </si>
  <si>
    <t>B20</t>
    <phoneticPr fontId="83" type="noConversion"/>
  </si>
  <si>
    <t>B21</t>
    <phoneticPr fontId="83" type="noConversion"/>
  </si>
  <si>
    <t>B22</t>
    <phoneticPr fontId="83" type="noConversion"/>
  </si>
  <si>
    <t>B23</t>
    <phoneticPr fontId="83" type="noConversion"/>
  </si>
  <si>
    <t>B24</t>
    <phoneticPr fontId="83" type="noConversion"/>
  </si>
  <si>
    <t>B25</t>
    <phoneticPr fontId="83" type="noConversion"/>
  </si>
  <si>
    <t>B26</t>
    <phoneticPr fontId="83" type="noConversion"/>
  </si>
  <si>
    <t>B28</t>
    <phoneticPr fontId="83" type="noConversion"/>
  </si>
  <si>
    <t>Select Minerals/Metals in Scope (*):</t>
    <phoneticPr fontId="83" type="noConversion"/>
  </si>
  <si>
    <t>B12</t>
    <phoneticPr fontId="83" type="noConversion"/>
  </si>
  <si>
    <t>B14</t>
    <phoneticPr fontId="83" type="noConversion"/>
  </si>
  <si>
    <t>D29</t>
    <phoneticPr fontId="83" type="noConversion"/>
  </si>
  <si>
    <t>B29</t>
    <phoneticPr fontId="83" type="noConversion"/>
  </si>
  <si>
    <t>B41</t>
    <phoneticPr fontId="83" type="noConversion"/>
  </si>
  <si>
    <t>B53</t>
    <phoneticPr fontId="83" type="noConversion"/>
  </si>
  <si>
    <t>B65</t>
    <phoneticPr fontId="83" type="noConversion"/>
  </si>
  <si>
    <t>B77</t>
    <phoneticPr fontId="83" type="noConversion"/>
  </si>
  <si>
    <t>B89</t>
    <phoneticPr fontId="83" type="noConversion"/>
  </si>
  <si>
    <t>B101</t>
    <phoneticPr fontId="83" type="noConversion"/>
  </si>
  <si>
    <t>B113</t>
    <phoneticPr fontId="83" type="noConversion"/>
  </si>
  <si>
    <t>B115</t>
    <phoneticPr fontId="83" type="noConversion"/>
  </si>
  <si>
    <t>B117</t>
    <phoneticPr fontId="83" type="noConversion"/>
  </si>
  <si>
    <t>B119</t>
    <phoneticPr fontId="83" type="noConversion"/>
  </si>
  <si>
    <t>B131</t>
    <phoneticPr fontId="83" type="noConversion"/>
  </si>
  <si>
    <t>B133</t>
    <phoneticPr fontId="83" type="noConversion"/>
  </si>
  <si>
    <t>B135</t>
    <phoneticPr fontId="83" type="noConversion"/>
  </si>
  <si>
    <t>B137</t>
    <phoneticPr fontId="83" type="noConversion"/>
  </si>
  <si>
    <t>G29</t>
    <phoneticPr fontId="83" type="noConversion"/>
  </si>
  <si>
    <t>The purpose of this document is to collect sourcing information on below minerals.</t>
    <phoneticPr fontId="83" type="noConversion"/>
  </si>
  <si>
    <t>1) Is any of the specified mineral/metal intentionally added or used in the product(s) or in the production process? (*)</t>
    <phoneticPr fontId="83" type="noConversion"/>
  </si>
  <si>
    <t xml:space="preserve">3) Do any of the smelters or processors in your supply chain source the specified mineral/metal from conflict-affected and high-risk areas? (OECD Due Diligence Guidance, see definitions tab) </t>
    <phoneticPr fontId="83" type="noConversion"/>
  </si>
  <si>
    <t>4) Does 100 percent of the specified minaral/metal originate from recycled or scrap sources?</t>
    <phoneticPr fontId="83" type="noConversion"/>
  </si>
  <si>
    <t>6) Have you identified all of the smelters or processors supplying the specified minerals/metal to your supply chain?</t>
    <phoneticPr fontId="83" type="noConversion"/>
  </si>
  <si>
    <t>C. Do you require your direct suppliers to source the specified minerals/metals from smelters whose due diligence practices have been validated by an independent third-party audit program?</t>
    <phoneticPr fontId="83" type="noConversion"/>
  </si>
  <si>
    <t>E. Does your company conduct supply chain survey(s) of your relevant supplier(s) on the specified minerals/metals?</t>
    <phoneticPr fontId="83" type="noConversion"/>
  </si>
  <si>
    <t>© 2025 Responsible Minerals Initiative. All rights reserved.</t>
    <phoneticPr fontId="83" type="noConversion"/>
  </si>
  <si>
    <t>Not declaring</t>
  </si>
  <si>
    <t>Did not survey</t>
    <phoneticPr fontId="112"/>
  </si>
  <si>
    <t>Copper</t>
  </si>
  <si>
    <t>Nickel</t>
  </si>
  <si>
    <t>Graphite</t>
  </si>
  <si>
    <t>Lithium</t>
  </si>
  <si>
    <t>Other [specify below]</t>
  </si>
  <si>
    <t>B114</t>
    <phoneticPr fontId="83" type="noConversion"/>
  </si>
  <si>
    <t xml:space="preserve">2) Does any of the specified mineral/metal remain in the product(s)? </t>
    <phoneticPr fontId="83"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</si>
  <si>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</si>
  <si>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</si>
  <si>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</si>
  <si>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</si>
  <si>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</si>
  <si>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</si>
  <si>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</si>
  <si>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</si>
  <si>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</si>
  <si>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</si>
  <si>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</si>
  <si>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</si>
  <si>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</si>
  <si>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</si>
  <si>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</si>
  <si>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</si>
  <si>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</si>
  <si>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</si>
  <si>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</si>
  <si>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</si>
  <si>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</si>
  <si>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</si>
  <si>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</si>
  <si>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</si>
  <si>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</si>
  <si>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</si>
  <si>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</si>
  <si>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</si>
  <si>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</si>
  <si>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</si>
  <si>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</si>
  <si>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</si>
  <si>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</si>
  <si>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</si>
  <si>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</si>
  <si>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</si>
  <si>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</si>
  <si>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</si>
  <si>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</si>
  <si>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</si>
  <si>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</si>
  <si>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</si>
  <si>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</si>
  <si>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</si>
  <si>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</si>
  <si>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</si>
  <si>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</si>
  <si>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</si>
  <si>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</si>
  <si>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</si>
  <si>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</si>
  <si>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</si>
  <si>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</si>
  <si>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</si>
  <si>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</si>
  <si>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</si>
  <si>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</si>
  <si>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</si>
  <si>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</si>
  <si>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</si>
  <si>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</si>
  <si>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</si>
  <si>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</si>
  <si>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</si>
  <si>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</si>
  <si>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</si>
  <si>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</si>
  <si>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</si>
  <si>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</si>
  <si>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</si>
  <si>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</si>
  <si>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</si>
  <si>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</si>
  <si>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</si>
  <si>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</si>
  <si>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</si>
  <si>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</si>
  <si>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</si>
  <si>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</si>
  <si>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</si>
  <si>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</si>
  <si>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</si>
  <si>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</si>
  <si>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</si>
  <si>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</si>
  <si>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</si>
  <si>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</si>
  <si>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</si>
  <si>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</si>
  <si>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</si>
  <si>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</si>
  <si>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</si>
  <si>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</si>
  <si>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</si>
  <si>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</si>
  <si>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</si>
  <si>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</si>
  <si>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</si>
  <si>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</si>
  <si>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</si>
  <si>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</si>
  <si>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</si>
  <si>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</si>
  <si>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</si>
  <si>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</si>
  <si>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</si>
  <si>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</si>
  <si>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</si>
  <si>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</si>
  <si>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</si>
  <si>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</si>
  <si>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</si>
  <si>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</si>
  <si>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</si>
  <si>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</si>
  <si>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</si>
  <si>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</si>
  <si>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</si>
  <si>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</si>
  <si>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</si>
  <si>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</si>
  <si>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</si>
  <si>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</si>
  <si>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</si>
  <si>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</si>
  <si>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</si>
  <si>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</si>
  <si>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</si>
  <si>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</si>
  <si>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</si>
  <si>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</si>
  <si>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</si>
  <si>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</si>
  <si>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</si>
  <si>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</si>
  <si>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</si>
  <si>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</si>
  <si>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</si>
  <si>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</si>
  <si>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</si>
  <si>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</si>
  <si>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</si>
  <si>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</si>
  <si>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</si>
  <si>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</si>
  <si>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</si>
  <si>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</si>
  <si>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</si>
  <si>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</si>
  <si>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</si>
  <si>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</si>
  <si>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</si>
  <si>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</si>
  <si>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</si>
  <si>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</si>
  <si>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</si>
  <si>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</si>
  <si>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</si>
  <si>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</si>
  <si>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</si>
  <si>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</si>
  <si>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</si>
  <si>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</si>
  <si>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</si>
  <si>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</si>
  <si>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</si>
  <si>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</si>
  <si>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</si>
  <si>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</si>
  <si>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</si>
  <si>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</si>
  <si>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</si>
  <si>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</si>
  <si>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</si>
  <si>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</si>
  <si>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</si>
  <si>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</si>
  <si>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</si>
  <si>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</si>
  <si>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</si>
  <si>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</si>
  <si>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</si>
  <si>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</si>
  <si>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</si>
  <si>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</si>
  <si>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</si>
  <si>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</si>
  <si>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</si>
  <si>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</si>
  <si>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</si>
  <si>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</si>
  <si>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</si>
  <si>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</si>
  <si>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</si>
  <si>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</si>
  <si>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</si>
  <si>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</si>
  <si>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</si>
  <si>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</si>
  <si>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</si>
  <si>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</si>
  <si>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</si>
  <si>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</si>
  <si>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</si>
  <si>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</si>
  <si>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</si>
  <si>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</si>
  <si>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</si>
  <si>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</si>
  <si>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</si>
  <si>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</si>
  <si>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</si>
  <si>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</si>
  <si>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</si>
  <si>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</si>
  <si>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</si>
  <si>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</si>
  <si>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</si>
  <si>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</si>
  <si>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</si>
  <si>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</si>
  <si>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</si>
  <si>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</si>
  <si>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</si>
  <si>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</si>
  <si>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</si>
  <si>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</si>
  <si>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</si>
  <si>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</si>
  <si>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</si>
  <si>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</si>
  <si>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</si>
  <si>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</si>
  <si>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</si>
  <si>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</si>
  <si>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</si>
  <si>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</si>
  <si>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</si>
  <si>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</si>
  <si>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</si>
  <si>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</si>
  <si>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</si>
  <si>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</si>
  <si>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</si>
  <si>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</si>
  <si>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</si>
  <si>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</si>
  <si>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</si>
  <si>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</si>
  <si>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</si>
  <si>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</si>
  <si>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</si>
  <si>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</si>
  <si>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</si>
  <si>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</si>
  <si>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</si>
  <si>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</si>
  <si>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</si>
  <si>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</si>
  <si>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</si>
  <si>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</si>
  <si>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</si>
  <si>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</si>
  <si>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</si>
  <si>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</si>
  <si>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</si>
  <si>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</si>
  <si>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</si>
  <si>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3" type="noConversion"/>
  </si>
  <si>
    <t>100%</t>
    <phoneticPr fontId="112"/>
  </si>
  <si>
    <t xml:space="preserve">Provide contact name in Declaration tab cell D19 </t>
    <phoneticPr fontId="83" type="noConversion"/>
  </si>
  <si>
    <t>Provide a phone number for contact in Declaration tab cell D21</t>
    <phoneticPr fontId="83" type="noConversion"/>
  </si>
  <si>
    <t>Provide authorized company representative contact name in Declaration tab cell D22</t>
    <phoneticPr fontId="83" type="noConversion"/>
  </si>
  <si>
    <t>Provide an email for authorized company representative on Declaration tab cell D24</t>
    <phoneticPr fontId="83" type="noConversion"/>
  </si>
  <si>
    <t>Provide date the form was completed on Declaration tab cell D26</t>
    <phoneticPr fontId="83" type="noConversion"/>
  </si>
  <si>
    <t>Declare if specified mineral is intentionally added to your products on Declaration tab cell D30</t>
    <phoneticPr fontId="83" type="noConversion"/>
  </si>
  <si>
    <t>J25</t>
    <phoneticPr fontId="83" type="noConversion"/>
  </si>
  <si>
    <t>J26</t>
    <phoneticPr fontId="83" type="noConversion"/>
  </si>
  <si>
    <t>J19</t>
    <phoneticPr fontId="83" type="noConversion"/>
  </si>
  <si>
    <t>Declare if specified mineral is intentionally added to your products on Declaration tab cell D31</t>
    <phoneticPr fontId="83" type="noConversion"/>
  </si>
  <si>
    <t>Declare if specified mineral is intentionally added to your products on Declaration tab cell D32</t>
    <phoneticPr fontId="83" type="noConversion"/>
  </si>
  <si>
    <t>Declare if specified mineral is intentionally added to your products on Declaration tab cell D33</t>
    <phoneticPr fontId="83" type="noConversion"/>
  </si>
  <si>
    <t>Declare if specified mineral is intentionally added to your products on Declaration tab cell D34</t>
    <phoneticPr fontId="83" type="noConversion"/>
  </si>
  <si>
    <t>Declare if specified mineral is intentionally added to your products on Declaration tab cell D35</t>
    <phoneticPr fontId="83" type="noConversion"/>
  </si>
  <si>
    <t>Declare if specified mineral is necessary to the production of your products and contained within the finished products declared in Declaration tab cell D42</t>
    <phoneticPr fontId="83" type="noConversion"/>
  </si>
  <si>
    <t>Declare if specified mineral is necessary to the production of your products and contained within the finished products declared in Declaration tab cell D43</t>
    <phoneticPr fontId="83" type="noConversion"/>
  </si>
  <si>
    <t>J30</t>
    <phoneticPr fontId="83" type="noConversion"/>
  </si>
  <si>
    <t>J31</t>
    <phoneticPr fontId="83" type="noConversion"/>
  </si>
  <si>
    <t>J32</t>
    <phoneticPr fontId="83" type="noConversion"/>
  </si>
  <si>
    <t>J33</t>
    <phoneticPr fontId="83" type="noConversion"/>
  </si>
  <si>
    <t>J34</t>
    <phoneticPr fontId="83" type="noConversion"/>
  </si>
  <si>
    <t>J35</t>
    <phoneticPr fontId="83" type="noConversion"/>
  </si>
  <si>
    <t>J36</t>
    <phoneticPr fontId="83" type="noConversion"/>
  </si>
  <si>
    <t>J37</t>
    <phoneticPr fontId="83" type="noConversion"/>
  </si>
  <si>
    <t>Declare if specified mineral is necessary to the production of your products and contained within the finished products declared in Declaration tab cell D44</t>
    <phoneticPr fontId="83" type="noConversion"/>
  </si>
  <si>
    <t>Declare if specified mineral is necessary to the production of your products and contained within the finished products declared in Declaration tab cell D45</t>
    <phoneticPr fontId="83" type="noConversion"/>
  </si>
  <si>
    <t>Declare if specified mineral is necessary to the production of your products and contained within the finished products declared in Declaration tab cell D46</t>
    <phoneticPr fontId="83" type="noConversion"/>
  </si>
  <si>
    <t>Declare if specified mineral is necessary to the production of your products and contained within the finished products declared in Declaration tab cell D47</t>
    <phoneticPr fontId="83" type="noConversion"/>
  </si>
  <si>
    <t>J39</t>
    <phoneticPr fontId="83" type="noConversion"/>
  </si>
  <si>
    <t>J40</t>
    <phoneticPr fontId="83" type="noConversion"/>
  </si>
  <si>
    <t>Provide at least 1 mineral/metal in Declaration tab cells D12 - G13</t>
    <phoneticPr fontId="83" type="noConversion"/>
  </si>
  <si>
    <t>J41</t>
    <phoneticPr fontId="83" type="noConversion"/>
  </si>
  <si>
    <t>J42</t>
    <phoneticPr fontId="83" type="noConversion"/>
  </si>
  <si>
    <t>J43</t>
    <phoneticPr fontId="83" type="noConversion"/>
  </si>
  <si>
    <t>J44</t>
    <phoneticPr fontId="83" type="noConversion"/>
  </si>
  <si>
    <t>J45</t>
    <phoneticPr fontId="83" type="noConversion"/>
  </si>
  <si>
    <t>J46</t>
    <phoneticPr fontId="83" type="noConversion"/>
  </si>
  <si>
    <t>J47</t>
    <phoneticPr fontId="83" type="noConversion"/>
  </si>
  <si>
    <t>J48</t>
    <phoneticPr fontId="83" type="noConversion"/>
  </si>
  <si>
    <t>J50</t>
    <phoneticPr fontId="83" type="noConversion"/>
  </si>
  <si>
    <t>J51</t>
    <phoneticPr fontId="83" type="noConversion"/>
  </si>
  <si>
    <t>J52</t>
    <phoneticPr fontId="83" type="noConversion"/>
  </si>
  <si>
    <t>J53</t>
    <phoneticPr fontId="83" type="noConversion"/>
  </si>
  <si>
    <t>J54</t>
    <phoneticPr fontId="83" type="noConversion"/>
  </si>
  <si>
    <t>J55</t>
    <phoneticPr fontId="83" type="noConversion"/>
  </si>
  <si>
    <t>J56</t>
    <phoneticPr fontId="83" type="noConversion"/>
  </si>
  <si>
    <t>J57</t>
    <phoneticPr fontId="83" type="noConversion"/>
  </si>
  <si>
    <t>J58</t>
    <phoneticPr fontId="83" type="noConversion"/>
  </si>
  <si>
    <t>J59</t>
    <phoneticPr fontId="83" type="noConversion"/>
  </si>
  <si>
    <t>J61</t>
    <phoneticPr fontId="83" type="noConversion"/>
  </si>
  <si>
    <t>J62</t>
    <phoneticPr fontId="83" type="noConversion"/>
  </si>
  <si>
    <t>J63</t>
    <phoneticPr fontId="83" type="noConversion"/>
  </si>
  <si>
    <t>J64</t>
    <phoneticPr fontId="83" type="noConversion"/>
  </si>
  <si>
    <t>J65</t>
    <phoneticPr fontId="83" type="noConversion"/>
  </si>
  <si>
    <t>J66</t>
    <phoneticPr fontId="83" type="noConversion"/>
  </si>
  <si>
    <t>J67</t>
    <phoneticPr fontId="83" type="noConversion"/>
  </si>
  <si>
    <t>J68</t>
    <phoneticPr fontId="83" type="noConversion"/>
  </si>
  <si>
    <t>J69</t>
    <phoneticPr fontId="83" type="noConversion"/>
  </si>
  <si>
    <t>J70</t>
    <phoneticPr fontId="83" type="noConversion"/>
  </si>
  <si>
    <t>J72</t>
    <phoneticPr fontId="83" type="noConversion"/>
  </si>
  <si>
    <t>J74</t>
    <phoneticPr fontId="83" type="noConversion"/>
  </si>
  <si>
    <t>J76</t>
    <phoneticPr fontId="83" type="noConversion"/>
  </si>
  <si>
    <t>J77</t>
    <phoneticPr fontId="83" type="noConversion"/>
  </si>
  <si>
    <t>J78</t>
    <phoneticPr fontId="83" type="noConversion"/>
  </si>
  <si>
    <t>J79</t>
    <phoneticPr fontId="83" type="noConversion"/>
  </si>
  <si>
    <t>J80</t>
    <phoneticPr fontId="83" type="noConversion"/>
  </si>
  <si>
    <t>J81</t>
    <phoneticPr fontId="83" type="noConversion"/>
  </si>
  <si>
    <t>J83</t>
    <phoneticPr fontId="83" type="noConversion"/>
  </si>
  <si>
    <t>J84</t>
    <phoneticPr fontId="83" type="noConversion"/>
  </si>
  <si>
    <t>J85</t>
    <phoneticPr fontId="83" type="noConversion"/>
  </si>
  <si>
    <t>J86</t>
    <phoneticPr fontId="83" type="noConversion"/>
  </si>
  <si>
    <t>J87</t>
    <phoneticPr fontId="83" type="noConversion"/>
  </si>
  <si>
    <t>J88</t>
    <phoneticPr fontId="83" type="noConversion"/>
  </si>
  <si>
    <t>J89</t>
    <phoneticPr fontId="83" type="noConversion"/>
  </si>
  <si>
    <t>J90</t>
    <phoneticPr fontId="83" type="noConversion"/>
  </si>
  <si>
    <t>J91</t>
    <phoneticPr fontId="83" type="noConversion"/>
  </si>
  <si>
    <t>J92</t>
    <phoneticPr fontId="83" type="noConversion"/>
  </si>
  <si>
    <t>J94</t>
    <phoneticPr fontId="83"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</si>
  <si>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3" type="noConversion"/>
  </si>
  <si>
    <t>Answer if your company has made your responsible minerals sourcing policy publically available on your website on the Declaration tab cell D117</t>
    <phoneticPr fontId="83" type="noConversion"/>
  </si>
  <si>
    <t>J95</t>
    <phoneticPr fontId="83" type="noConversion"/>
  </si>
  <si>
    <t>J96</t>
    <phoneticPr fontId="83" type="noConversion"/>
  </si>
  <si>
    <t>J111</t>
    <phoneticPr fontId="83"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</si>
  <si>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</si>
  <si>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3" type="noConversion"/>
  </si>
  <si>
    <t>J98</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</si>
  <si>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3" type="noConversion"/>
  </si>
  <si>
    <t>J99</t>
    <phoneticPr fontId="83" type="noConversion"/>
  </si>
  <si>
    <t>J100</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</si>
  <si>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3" type="noConversion"/>
  </si>
  <si>
    <t>J101</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</si>
  <si>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3" type="noConversion"/>
  </si>
  <si>
    <t>J102</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</si>
  <si>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3" type="noConversion"/>
  </si>
  <si>
    <t>J103</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</si>
  <si>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3" type="noConversion"/>
  </si>
  <si>
    <t>J104</t>
    <phoneticPr fontId="83" type="noConversion"/>
  </si>
  <si>
    <t>J105</t>
    <phoneticPr fontId="83" type="noConversion"/>
  </si>
  <si>
    <t>J106</t>
    <phoneticPr fontId="83" type="noConversion"/>
  </si>
  <si>
    <t>J107</t>
    <phoneticPr fontId="83" type="noConversion"/>
  </si>
  <si>
    <t>Answer if you have implemented due diligence measures for responsible sourcing on Declaration tab cell D131</t>
    <phoneticPr fontId="83" type="noConversion"/>
  </si>
  <si>
    <t>J108</t>
    <phoneticPr fontId="83" type="noConversion"/>
  </si>
  <si>
    <t>J109</t>
    <phoneticPr fontId="83" type="noConversion"/>
  </si>
  <si>
    <t>J110</t>
    <phoneticPr fontId="83" type="noConversion"/>
  </si>
  <si>
    <t>Answer if you verify responses from your suppliers against your company's expectations on Declaration tab cell D135</t>
    <phoneticPr fontId="83" type="noConversion"/>
  </si>
  <si>
    <t>Answer if your verification process includes corrective action management on Declaration tab cell D137</t>
    <phoneticPr fontId="83" type="noConversion"/>
  </si>
  <si>
    <t>J112</t>
    <phoneticPr fontId="83" type="noConversion"/>
  </si>
  <si>
    <t>If applicable, provide 1 or more Products or Item Numbers this declaration applies to. From Declaration tab select hyperlink in cell D11 to enter Product List tab</t>
    <phoneticPr fontId="83" type="noConversion"/>
  </si>
  <si>
    <t>Answer if you conduct specified mineral(s) supply chain surveys on the declaration tab cell D133</t>
    <phoneticPr fontId="83"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</si>
  <si>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3" type="noConversion"/>
  </si>
  <si>
    <t>J114</t>
    <phoneticPr fontId="83" type="noConversion"/>
  </si>
  <si>
    <t>J115</t>
    <phoneticPr fontId="83" type="noConversion"/>
  </si>
  <si>
    <t>J116</t>
    <phoneticPr fontId="83" type="noConversion"/>
  </si>
  <si>
    <t>J117</t>
    <phoneticPr fontId="83" type="noConversion"/>
  </si>
  <si>
    <t>J118</t>
    <phoneticPr fontId="83" type="noConversion"/>
  </si>
  <si>
    <t>J119</t>
    <phoneticPr fontId="83" type="noConversion"/>
  </si>
  <si>
    <t>Provide a valid email for contact in Declaration tab cell D20</t>
    <phoneticPr fontId="83" type="noConversion"/>
  </si>
  <si>
    <t>Declare if specified mineral used within the scope of products declared within this survey response originated from a conflict-affected and high-risk area on the Declaration tab cell D54</t>
    <phoneticPr fontId="83" type="noConversion"/>
  </si>
  <si>
    <t>Declare if specified mineral used within the scope of products declared within this survey response originated from a conflict-affected and high-risk area on the Declaration tab cell D55</t>
    <phoneticPr fontId="83" type="noConversion"/>
  </si>
  <si>
    <t>Declare if specified mineral used within the scope of products declared within this survey response originated from a conflict-affected and high-risk area on the Declaration tab cell D56</t>
    <phoneticPr fontId="83" type="noConversion"/>
  </si>
  <si>
    <t>Declare if specified mineral used within the scope of products declared within this survey response originated from a conflict-affected and high-risk area on the Declaration tab cell D57</t>
    <phoneticPr fontId="83" type="noConversion"/>
  </si>
  <si>
    <t>Declare if specified mineral used within the scope of products declared within this survey response originated from a conflict-affected and high-risk area on the Declaration tab cell D58</t>
    <phoneticPr fontId="83" type="noConversion"/>
  </si>
  <si>
    <t>Declare if specified mineral used within the scope of products declared within this survey response originated from a conflict-affected and high-risk area on the Declaration tab cell D59</t>
    <phoneticPr fontId="83" type="noConversion"/>
  </si>
  <si>
    <t>Declare if specified mineral used within the scope of products declared within this survey response originated entirely from a recycled or scrap source on the Declaration tab cell D66</t>
    <phoneticPr fontId="83" type="noConversion"/>
  </si>
  <si>
    <t>Declare if specified mineral used within the scope of products declared within this survey response originated entirely from a recycled or scrap source on the Declaration tab cell D67</t>
    <phoneticPr fontId="83" type="noConversion"/>
  </si>
  <si>
    <t>Declare if specified mineral used within the scope of products declared within this survey response originated entirely from a recycled or scrap source on the Declaration tab cell D68</t>
    <phoneticPr fontId="83" type="noConversion"/>
  </si>
  <si>
    <t>Declare if specified mineral used within the scope of products declared within this survey response originated entirely from a recycled or scrap source on the Declaration tab cell D69</t>
    <phoneticPr fontId="83" type="noConversion"/>
  </si>
  <si>
    <t>Declare if specified mineral used within the scope of products declared within this survey response originated entirely from a recycled or scrap source on the Declaration tab cell D70</t>
    <phoneticPr fontId="83" type="noConversion"/>
  </si>
  <si>
    <t>Declare if specified mineral used within the scope of products declared within this survey response originated entirely from a recycled or scrap source on the Declaration tab cell D71</t>
    <phoneticPr fontId="83" type="noConversion"/>
  </si>
  <si>
    <t>Provide % of completeness of supplier's smelter information on Declaration tab cell D78</t>
    <phoneticPr fontId="83" type="noConversion"/>
  </si>
  <si>
    <t>Provide % of completeness of supplier's smelter information on Declaration tab cell D79</t>
    <phoneticPr fontId="83" type="noConversion"/>
  </si>
  <si>
    <t>Provide % of completeness of supplier's smelter information on Declaration tab cell D80</t>
    <phoneticPr fontId="83" type="noConversion"/>
  </si>
  <si>
    <t>Provide % of completeness of supplier's smelter information on Declaration tab cell D81</t>
    <phoneticPr fontId="83" type="noConversion"/>
  </si>
  <si>
    <t>Provide % of completeness of supplier's smelter information on Declaration tab cell D82</t>
    <phoneticPr fontId="83" type="noConversion"/>
  </si>
  <si>
    <t>Provide % of completeness of supplier's smelter information on Declaration tab cell D83</t>
    <phoneticPr fontId="83" type="noConversion"/>
  </si>
  <si>
    <t>Declare if all smelter names have been provided in this survey response under the scope of products declared on the Declaration tab cell D90</t>
    <phoneticPr fontId="83" type="noConversion"/>
  </si>
  <si>
    <t>Declare if all smelter names have been provided in this survey response under the scope of products declared on the Declaration tab cell D91</t>
    <phoneticPr fontId="83" type="noConversion"/>
  </si>
  <si>
    <t>Declare if all smelter names have been provided in this survey response under the scope of products declared on the Declaration tab cell D92</t>
    <phoneticPr fontId="83" type="noConversion"/>
  </si>
  <si>
    <t>Declare if all smelter names have been provided in this survey response under the scope of products declared on the Declaration tab cell D93</t>
    <phoneticPr fontId="83" type="noConversion"/>
  </si>
  <si>
    <t>Declare if all smelter names have been provided in this survey response under the scope of products declared on the Declaration tab cell D94</t>
    <phoneticPr fontId="83" type="noConversion"/>
  </si>
  <si>
    <t>Declare if all smelter names have been provided in this survey response under the scope of products declared on the Declaration tab cell D95</t>
    <phoneticPr fontId="83" type="noConversion"/>
  </si>
  <si>
    <t>Declare if all applicable specified mineral smelter information has been provided on Declaration tab cell D102</t>
    <phoneticPr fontId="83" type="noConversion"/>
  </si>
  <si>
    <t>Declare if all applicable specified mineral smelter information has been provided on Declaration tab cell D103</t>
    <phoneticPr fontId="83" type="noConversion"/>
  </si>
  <si>
    <t>Declare if all applicable specified mineral smelter information has been provided on Declaration tab cell D104</t>
    <phoneticPr fontId="83" type="noConversion"/>
  </si>
  <si>
    <t>Declare if all applicable specified mineral smelter information has been provided on Declaration tab cell D105</t>
    <phoneticPr fontId="83" type="noConversion"/>
  </si>
  <si>
    <t>Declare if all applicable specified mineral smelter information has been provided on Declaration tab cell D106</t>
    <phoneticPr fontId="83" type="noConversion"/>
  </si>
  <si>
    <t>Declare if all applicable specified mineral smelter information has been provided on Declaration tab cell D107</t>
    <phoneticPr fontId="83" type="noConversion"/>
  </si>
  <si>
    <t>J73</t>
    <phoneticPr fontId="83" type="noConversion"/>
  </si>
  <si>
    <t>J75</t>
    <phoneticPr fontId="83"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</si>
  <si>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</si>
  <si>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</si>
  <si>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</si>
  <si>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</si>
  <si>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</si>
  <si>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</si>
  <si>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</si>
  <si>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</si>
  <si>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</si>
  <si>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</si>
  <si>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</si>
  <si>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</si>
  <si>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</si>
  <si>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</si>
  <si>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</si>
  <si>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</si>
  <si>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</si>
  <si>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</si>
  <si>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</si>
  <si>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</si>
  <si>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</si>
  <si>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</si>
  <si>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</si>
  <si>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</si>
  <si>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</si>
  <si>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</si>
  <si>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</si>
  <si>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</si>
  <si>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</si>
  <si>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</si>
  <si>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</si>
  <si>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</si>
  <si>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</si>
  <si>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</si>
  <si>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</si>
  <si>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</si>
  <si>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</si>
  <si>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</si>
  <si>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</si>
  <si>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</si>
  <si>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</si>
  <si>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</si>
  <si>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</si>
  <si>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</si>
  <si>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</si>
  <si>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</si>
  <si>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</si>
  <si>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</si>
  <si>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</si>
  <si>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</si>
  <si>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</si>
  <si>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</si>
  <si>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</si>
  <si>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</si>
  <si>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</si>
  <si>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</si>
  <si>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</si>
  <si>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</si>
  <si>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</si>
  <si>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</si>
  <si>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</si>
  <si>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</si>
  <si>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</si>
  <si>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</si>
  <si>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</si>
  <si>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</si>
  <si>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</si>
  <si>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</si>
  <si>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</si>
  <si>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</si>
  <si>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</si>
  <si>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</si>
  <si>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</si>
  <si>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</si>
  <si>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</si>
  <si>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</si>
  <si>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</si>
  <si>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</si>
  <si>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3"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</si>
  <si>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</si>
  <si>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</si>
  <si>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</si>
  <si>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</si>
  <si>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</si>
  <si>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</si>
  <si>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</si>
  <si>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</si>
  <si>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</si>
  <si>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</si>
  <si>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</si>
  <si>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</si>
  <si>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</si>
  <si>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</si>
  <si>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</si>
  <si>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</si>
  <si>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</si>
  <si>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</si>
  <si>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</si>
  <si>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</si>
  <si>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</si>
  <si>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</si>
  <si>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</si>
  <si>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</si>
  <si>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</si>
  <si>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</si>
  <si>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</si>
  <si>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</si>
  <si>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</si>
  <si>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</si>
  <si>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</si>
  <si>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</si>
  <si>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</si>
  <si>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</si>
  <si>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</si>
  <si>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</si>
  <si>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</si>
  <si>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</si>
  <si>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</si>
  <si>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</si>
  <si>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</si>
  <si>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</si>
  <si>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</si>
  <si>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</si>
  <si>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</si>
  <si>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</si>
  <si>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</si>
  <si>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</si>
  <si>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</si>
  <si>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</si>
  <si>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</si>
  <si>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</si>
  <si>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</si>
  <si>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</si>
  <si>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</si>
  <si>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</si>
  <si>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</si>
  <si>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</si>
  <si>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</si>
  <si>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</si>
  <si>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</si>
  <si>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</si>
  <si>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</si>
  <si>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</si>
  <si>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</si>
  <si>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</si>
  <si>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</si>
  <si>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</si>
  <si>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</si>
  <si>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</si>
  <si>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</si>
  <si>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</si>
  <si>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</si>
  <si>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</si>
  <si>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</si>
  <si>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</si>
  <si>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</si>
  <si>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</si>
  <si>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</si>
  <si>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</si>
  <si>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</si>
  <si>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</si>
  <si>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</si>
  <si>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</si>
  <si>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</si>
  <si>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</si>
  <si>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</si>
  <si>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</si>
  <si>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</si>
  <si>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</si>
  <si>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</si>
  <si>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</si>
  <si>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</si>
  <si>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</si>
  <si>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</si>
  <si>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</si>
  <si>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</si>
  <si>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</si>
  <si>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</si>
  <si>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</si>
  <si>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</si>
  <si>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</si>
  <si>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</si>
  <si>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</si>
  <si>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</si>
  <si>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</si>
  <si>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</si>
  <si>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</si>
  <si>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</si>
  <si>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</si>
  <si>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</si>
  <si>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</si>
  <si>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</si>
  <si>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</si>
  <si>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</si>
  <si>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</si>
  <si>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</si>
  <si>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</si>
  <si>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</si>
  <si>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</si>
  <si>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</si>
  <si>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</si>
  <si>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</si>
  <si>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</si>
  <si>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</si>
  <si>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</si>
  <si>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</si>
  <si>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</si>
  <si>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</si>
  <si>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</si>
  <si>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</si>
  <si>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</si>
  <si>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</si>
  <si>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</si>
  <si>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</si>
  <si>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</si>
  <si>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</si>
  <si>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</si>
  <si>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</si>
  <si>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</si>
  <si>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</si>
  <si>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</si>
  <si>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</si>
  <si>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</si>
  <si>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</si>
  <si>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</si>
  <si>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</si>
  <si>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</si>
  <si>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</si>
  <si>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</si>
  <si>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</si>
  <si>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</si>
  <si>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</si>
  <si>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</si>
  <si>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</si>
  <si>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</si>
  <si>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</si>
  <si>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</si>
  <si>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</si>
  <si>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</si>
  <si>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</si>
  <si>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</si>
  <si>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</si>
  <si>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</si>
  <si>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</si>
  <si>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</si>
  <si>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</si>
  <si>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</si>
  <si>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</si>
  <si>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</si>
  <si>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</si>
  <si>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</si>
  <si>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</si>
  <si>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</si>
  <si>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</si>
  <si>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</si>
  <si>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</si>
  <si>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</si>
  <si>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</si>
  <si>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</si>
  <si>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</si>
  <si>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</si>
  <si>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</si>
  <si>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</si>
  <si>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</si>
  <si>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</si>
  <si>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</si>
  <si>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</si>
  <si>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</si>
  <si>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</si>
  <si>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</si>
  <si>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</si>
  <si>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</si>
  <si>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</si>
  <si>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</si>
  <si>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</si>
  <si>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</si>
  <si>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</si>
  <si>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</si>
  <si>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</si>
  <si>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</si>
  <si>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</si>
  <si>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</si>
  <si>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</si>
  <si>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</si>
  <si>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</si>
  <si>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</si>
  <si>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</si>
  <si>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</si>
  <si>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</si>
  <si>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</si>
  <si>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</si>
  <si>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</si>
  <si>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</si>
  <si>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</si>
  <si>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</si>
  <si>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</si>
  <si>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</si>
  <si>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</si>
  <si>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</si>
  <si>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</si>
  <si>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</si>
  <si>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</si>
  <si>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</si>
  <si>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</si>
  <si>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</si>
  <si>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</si>
  <si>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</si>
  <si>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</si>
  <si>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</si>
  <si>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</si>
  <si>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</si>
  <si>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</si>
  <si>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</si>
  <si>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</si>
  <si>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</si>
  <si>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</si>
  <si>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</si>
  <si>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</si>
  <si>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</si>
  <si>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</si>
  <si>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</si>
  <si>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</si>
  <si>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</si>
  <si>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</si>
  <si>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</si>
  <si>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</si>
  <si>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</si>
  <si>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</si>
  <si>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</si>
  <si>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</si>
  <si>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</si>
  <si>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</si>
  <si>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</si>
  <si>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</si>
  <si>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</si>
  <si>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</si>
  <si>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</si>
  <si>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</si>
  <si>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</si>
  <si>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</si>
  <si>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</si>
  <si>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</si>
  <si>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</si>
  <si>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</si>
  <si>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</si>
  <si>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</si>
  <si>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</si>
  <si>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</si>
  <si>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</si>
  <si>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</si>
  <si>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</si>
  <si>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</si>
  <si>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</si>
  <si>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</si>
  <si>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</si>
  <si>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</si>
  <si>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</si>
  <si>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</si>
  <si>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</si>
  <si>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</si>
  <si>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</si>
  <si>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</si>
  <si>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</si>
  <si>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</si>
  <si>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</si>
  <si>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</si>
  <si>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</si>
  <si>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</si>
  <si>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</si>
  <si>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</si>
  <si>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</si>
  <si>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</si>
  <si>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</si>
  <si>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</si>
  <si>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</si>
  <si>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</si>
  <si>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</si>
  <si>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</si>
  <si>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</si>
  <si>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</si>
  <si>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</si>
  <si>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</si>
  <si>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</si>
  <si>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</si>
  <si>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</si>
  <si>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</si>
  <si>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</si>
  <si>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</si>
  <si>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</si>
  <si>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</si>
  <si>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</si>
  <si>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</si>
  <si>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</si>
  <si>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</si>
  <si>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</si>
  <si>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</si>
  <si>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</si>
  <si>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</si>
  <si>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</si>
  <si>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</si>
  <si>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</si>
  <si>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</si>
  <si>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</si>
  <si>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</si>
  <si>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</si>
  <si>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</si>
  <si>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</si>
  <si>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</si>
  <si>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</si>
  <si>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</si>
  <si>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</si>
  <si>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</si>
  <si>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</si>
  <si>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</si>
  <si>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</si>
  <si>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</si>
  <si>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</si>
  <si>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</si>
  <si>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</si>
  <si>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</si>
  <si>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</si>
  <si>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</si>
  <si>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</si>
  <si>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</si>
  <si>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</si>
  <si>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</si>
  <si>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</si>
  <si>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</si>
  <si>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</si>
  <si>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</si>
  <si>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</si>
  <si>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</si>
  <si>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</si>
  <si>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</si>
  <si>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</si>
  <si>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</si>
  <si>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</si>
  <si>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</si>
  <si>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</si>
  <si>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</si>
  <si>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</si>
  <si>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</si>
  <si>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</si>
  <si>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</si>
  <si>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</si>
  <si>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</si>
  <si>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</si>
  <si>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</si>
  <si>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</si>
  <si>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</si>
  <si>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</si>
  <si>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</si>
  <si>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</si>
  <si>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</si>
  <si>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</si>
  <si>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</si>
  <si>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</si>
  <si>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</si>
  <si>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</si>
  <si>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</si>
  <si>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</si>
  <si>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</si>
  <si>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</si>
  <si>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</si>
  <si>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</si>
  <si>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</si>
  <si>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</si>
  <si>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</si>
  <si>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</si>
  <si>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</si>
  <si>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</si>
  <si>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</si>
  <si>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</si>
  <si>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</si>
  <si>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</si>
  <si>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</si>
  <si>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</si>
  <si>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</si>
  <si>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</si>
  <si>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</si>
  <si>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</si>
  <si>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</si>
  <si>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</si>
  <si>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</si>
  <si>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</si>
  <si>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</si>
  <si>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</si>
  <si>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</si>
  <si>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</si>
  <si>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</si>
  <si>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</si>
  <si>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</si>
  <si>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</si>
  <si>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</si>
  <si>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</si>
  <si>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</si>
  <si>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</si>
  <si>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</si>
  <si>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</si>
  <si>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</si>
  <si>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</si>
  <si>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</si>
  <si>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</si>
  <si>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</si>
  <si>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</si>
  <si>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</si>
  <si>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</si>
  <si>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</si>
  <si>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</si>
  <si>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</si>
  <si>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</si>
  <si>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</si>
  <si>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</si>
  <si>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</si>
  <si>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</si>
  <si>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</si>
  <si>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</si>
  <si>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</si>
  <si>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</si>
  <si>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</si>
  <si>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</si>
  <si>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</si>
  <si>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</si>
  <si>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</si>
  <si>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</si>
  <si>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</si>
  <si>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</si>
  <si>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</si>
  <si>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</si>
  <si>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</si>
  <si>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</si>
  <si>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</si>
  <si>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</si>
  <si>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</si>
  <si>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</si>
  <si>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</si>
  <si>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</si>
  <si>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</si>
  <si>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</si>
  <si>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</si>
  <si>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</si>
  <si>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</si>
  <si>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</si>
  <si>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</si>
  <si>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</si>
  <si>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</si>
  <si>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</si>
  <si>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</si>
  <si>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</si>
  <si>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</si>
  <si>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</si>
  <si>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</si>
  <si>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</si>
  <si>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</si>
  <si>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</si>
  <si>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</si>
  <si>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</si>
  <si>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</si>
  <si>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</si>
  <si>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</si>
  <si>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</si>
  <si>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</si>
  <si>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</si>
  <si>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</si>
  <si>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</si>
  <si>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</si>
  <si>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</si>
  <si>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</si>
  <si>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</si>
  <si>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</si>
  <si>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</si>
  <si>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</si>
  <si>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</si>
  <si>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</si>
  <si>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</si>
  <si>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</si>
  <si>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</si>
  <si>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</si>
  <si>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</si>
  <si>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</si>
  <si>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</si>
  <si>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</si>
  <si>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</si>
  <si>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</si>
  <si>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</si>
  <si>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</si>
  <si>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</si>
  <si>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</si>
  <si>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</si>
  <si>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</si>
  <si>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</si>
  <si>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</si>
  <si>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</si>
  <si>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</si>
  <si>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</si>
  <si>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</si>
  <si>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</si>
  <si>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</si>
  <si>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</si>
  <si>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</si>
  <si>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</si>
  <si>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</si>
  <si>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</si>
  <si>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</si>
  <si>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</si>
  <si>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</si>
  <si>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</si>
  <si>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</si>
  <si>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</si>
  <si>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</si>
  <si>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</si>
  <si>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</si>
  <si>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</si>
  <si>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</si>
  <si>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</si>
  <si>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</si>
  <si>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</si>
  <si>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</si>
  <si>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</si>
  <si>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</si>
  <si>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</si>
  <si>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</si>
  <si>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</si>
  <si>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</si>
  <si>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</si>
  <si>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</si>
  <si>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</si>
  <si>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</si>
  <si>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</si>
  <si>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</si>
  <si>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</si>
  <si>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</si>
  <si>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</si>
  <si>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</si>
  <si>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</si>
  <si>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</si>
  <si>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</si>
  <si>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</si>
  <si>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</si>
  <si>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</si>
  <si>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</si>
  <si>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</si>
  <si>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</si>
  <si>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</si>
  <si>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</si>
  <si>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</si>
  <si>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</si>
  <si>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</si>
  <si>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</si>
  <si>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</si>
  <si>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</si>
  <si>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</si>
  <si>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</si>
  <si>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</si>
  <si>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</si>
  <si>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</si>
  <si>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</si>
  <si>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</si>
  <si>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</si>
  <si>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</si>
  <si>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</si>
  <si>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</si>
  <si>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</si>
  <si>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</si>
  <si>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</si>
  <si>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</si>
  <si>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</si>
  <si>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</si>
  <si>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</si>
  <si>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</si>
  <si>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</si>
  <si>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</si>
  <si>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</si>
  <si>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</si>
  <si>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</si>
  <si>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</si>
  <si>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</si>
  <si>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</si>
  <si>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</si>
  <si>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</si>
  <si>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</si>
  <si>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</si>
  <si>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</si>
  <si>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</si>
  <si>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</si>
  <si>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</si>
  <si>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</si>
  <si>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</si>
  <si>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</si>
  <si>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</si>
  <si>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</si>
  <si>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</si>
  <si>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</si>
  <si>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</si>
  <si>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</si>
  <si>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</si>
  <si>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</si>
  <si>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</si>
  <si>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</si>
  <si>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</si>
  <si>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</si>
  <si>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</si>
  <si>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</si>
  <si>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</si>
  <si>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</si>
  <si>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</si>
  <si>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</si>
  <si>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</si>
  <si>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</si>
  <si>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</si>
  <si>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</si>
  <si>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</si>
  <si>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</si>
  <si>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</si>
  <si>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</si>
  <si>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</si>
  <si>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</si>
  <si>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</si>
  <si>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</si>
  <si>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</si>
  <si>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</si>
  <si>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</si>
  <si>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</si>
  <si>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</si>
  <si>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</si>
  <si>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</si>
  <si>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</si>
  <si>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</si>
  <si>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</si>
  <si>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</si>
  <si>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</si>
  <si>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</si>
  <si>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</si>
  <si>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</si>
  <si>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</si>
  <si>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</si>
  <si>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</si>
  <si>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</si>
  <si>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</si>
  <si>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</si>
  <si>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</si>
  <si>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</si>
  <si>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</si>
  <si>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</si>
  <si>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</si>
  <si>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</si>
  <si>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</si>
  <si>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</si>
  <si>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</si>
  <si>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</si>
  <si>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</si>
  <si>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</si>
  <si>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</si>
  <si>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</si>
  <si>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</si>
  <si>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</si>
  <si>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</si>
  <si>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</si>
  <si>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</si>
  <si>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</si>
  <si>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</si>
  <si>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</si>
  <si>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</si>
  <si>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</si>
  <si>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</si>
  <si>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</si>
  <si>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</si>
  <si>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</si>
  <si>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</si>
  <si>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</si>
  <si>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</si>
  <si>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</si>
  <si>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</si>
  <si>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</si>
  <si>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</si>
  <si>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</si>
  <si>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</si>
  <si>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</si>
  <si>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</si>
  <si>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</si>
  <si>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</si>
  <si>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</si>
  <si>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</si>
  <si>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</si>
  <si>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</si>
  <si>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</si>
  <si>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</si>
  <si>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</si>
  <si>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</si>
  <si>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</si>
  <si>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</si>
  <si>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</si>
  <si>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</si>
  <si>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</si>
  <si>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</si>
  <si>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</si>
  <si>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</si>
  <si>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</si>
  <si>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</si>
  <si>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</si>
  <si>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</si>
  <si>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</si>
  <si>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</si>
  <si>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</si>
  <si>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</si>
  <si>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</si>
  <si>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</si>
  <si>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</si>
  <si>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</si>
  <si>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</si>
  <si>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</si>
  <si>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</si>
  <si>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</si>
  <si>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</si>
  <si>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</si>
  <si>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</si>
  <si>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</si>
  <si>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</si>
  <si>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</si>
  <si>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</si>
  <si>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</si>
  <si>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</si>
  <si>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</si>
  <si>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</si>
  <si>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</si>
  <si>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</si>
  <si>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</si>
  <si>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</si>
  <si>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</si>
  <si>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</si>
  <si>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</si>
  <si>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</si>
  <si>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</si>
  <si>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</si>
  <si>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</si>
  <si>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</si>
  <si>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</si>
  <si>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</si>
  <si>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</si>
  <si>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</si>
  <si>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</si>
  <si>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</si>
  <si>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</si>
  <si>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</si>
  <si>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</si>
  <si>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</si>
  <si>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</si>
  <si>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</si>
  <si>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</si>
  <si>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</si>
  <si>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</si>
  <si>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</si>
  <si>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</si>
  <si>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</si>
  <si>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</si>
  <si>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</si>
  <si>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</si>
  <si>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</si>
  <si>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</si>
  <si>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</si>
  <si>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</si>
  <si>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</si>
  <si>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</si>
  <si>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</si>
  <si>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</si>
  <si>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</si>
  <si>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</si>
  <si>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</si>
  <si>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</si>
  <si>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</si>
  <si>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</si>
  <si>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</si>
  <si>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</si>
  <si>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</si>
  <si>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</si>
  <si>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</si>
  <si>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</si>
  <si>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</si>
  <si>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</si>
  <si>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</si>
  <si>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</si>
  <si>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</si>
  <si>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</si>
  <si>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</si>
  <si>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</si>
  <si>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</si>
  <si>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</si>
  <si>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</si>
  <si>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</si>
  <si>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</si>
  <si>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</si>
  <si>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</si>
  <si>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</si>
  <si>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</si>
  <si>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</si>
  <si>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</si>
  <si>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</si>
  <si>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</si>
  <si>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</si>
  <si>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</si>
  <si>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</si>
  <si>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</si>
  <si>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</si>
  <si>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</si>
  <si>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</si>
  <si>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</si>
  <si>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</si>
  <si>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</si>
  <si>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</si>
  <si>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</si>
  <si>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</si>
  <si>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</si>
  <si>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</si>
  <si>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</si>
  <si>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</si>
  <si>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</si>
  <si>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</si>
  <si>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</si>
  <si>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</si>
  <si>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</si>
  <si>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</si>
  <si>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</si>
  <si>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</si>
  <si>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</si>
  <si>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</si>
  <si>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</si>
  <si>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</si>
  <si>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</si>
  <si>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</si>
  <si>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</si>
  <si>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</si>
  <si>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</si>
  <si>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</si>
  <si>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</si>
  <si>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</si>
  <si>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</si>
  <si>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</si>
  <si>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</si>
  <si>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</si>
  <si>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</si>
  <si>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</si>
  <si>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</si>
  <si>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</si>
  <si>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</si>
  <si>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</si>
  <si>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</si>
  <si>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</si>
  <si>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</si>
  <si>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</si>
  <si>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</si>
  <si>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</si>
  <si>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</si>
  <si>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</si>
  <si>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</si>
  <si>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</si>
  <si>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</si>
  <si>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</si>
  <si>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</si>
  <si>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</si>
  <si>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</si>
  <si>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</si>
  <si>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</si>
  <si>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</si>
  <si>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</si>
  <si>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</si>
  <si>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</si>
  <si>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</si>
  <si>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</si>
  <si>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</si>
  <si>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</si>
  <si>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</si>
  <si>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</si>
  <si>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</si>
  <si>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</si>
  <si>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</si>
  <si>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</si>
  <si>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</si>
  <si>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</si>
  <si>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</si>
  <si>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</si>
  <si>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</si>
  <si>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</si>
  <si>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</si>
  <si>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</si>
  <si>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Lumileds</t>
  </si>
  <si>
    <t>Ghazali Yonus</t>
  </si>
  <si>
    <t>Ghazali.Yonus@lumileds.com</t>
  </si>
  <si>
    <t>+60(13)-4989729</t>
  </si>
  <si>
    <t>Akmal bin Azizan</t>
  </si>
  <si>
    <t>Global Head of Sustainability and EHS</t>
  </si>
  <si>
    <t>akmal.azizan@lumileds.com</t>
  </si>
  <si>
    <t>+60(10)-4002957</t>
  </si>
  <si>
    <t>https://www.lumileds.com/uploads/647/ED39-pdf</t>
  </si>
  <si>
    <t>we do not have access to RMI RCOI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</si>
</sst>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u/>
      <sz val="10"/>
      <color rgb="FF0000FF"/>
      <name val="Cambria"/>
      <family val="3"/>
      <charset val="128"/>
    </font>
  </fonts>
  <fills count="85">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indexed="65"/>
        <bgColor rgb="FF000000"/>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1" fillId="0" borderId="0"/>
    <xf numFmtId="0" fontId="81"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1"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66" fontId="4" fillId="0" borderId="0"/>
    <xf numFmtId="166"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1" fillId="0" borderId="0"/>
    <xf numFmtId="0" fontId="81" fillId="0" borderId="0"/>
    <xf numFmtId="0" fontId="81" fillId="0" borderId="0"/>
    <xf numFmtId="166"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3" fillId="0" borderId="0" applyNumberFormat="0" applyFill="0" applyBorder="0" applyAlignment="0" applyProtection="0"/>
    <xf numFmtId="0" fontId="81"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1"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828" applyFont="1" applyFill="1" applyBorder="1" applyAlignment="1" applyProtection="1">
      <alignment vertical="center" wrapText="1"/>
      <protection hidden="1"/>
    </xf>
    <xf numFmtId="0" fontId="76"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6"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0" fillId="0" borderId="32" xfId="0" applyFont="1" applyBorder="1" applyAlignment="1" applyProtection="1">
      <alignment vertical="center" wrapText="1"/>
      <protection hidden="1"/>
    </xf>
    <xf numFmtId="0" fontId="91"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3"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6"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98" fillId="0" borderId="0" xfId="0" applyFont="1" applyAlignment="1">
      <alignment vertical="top" wrapText="1"/>
    </xf>
    <xf numFmtId="0" fontId="86" fillId="0" borderId="0" xfId="0" applyFont="1" applyAlignment="1">
      <alignment vertical="top" wrapText="1"/>
    </xf>
    <xf numFmtId="0" fontId="46" fillId="0" borderId="0" xfId="510" applyFont="1" applyAlignment="1">
      <alignment horizontal="left" vertical="top" wrapText="1"/>
    </xf>
    <xf numFmtId="0" fontId="92" fillId="0" borderId="0" xfId="0" applyFont="1" applyAlignment="1">
      <alignment vertical="top" wrapText="1"/>
    </xf>
    <xf numFmtId="0" fontId="94" fillId="0" borderId="0" xfId="0" applyFont="1" applyAlignment="1">
      <alignment vertical="top" wrapText="1"/>
    </xf>
    <xf numFmtId="0" fontId="87" fillId="0" borderId="0" xfId="0" applyFont="1" applyAlignment="1">
      <alignment vertical="top" wrapText="1"/>
    </xf>
    <xf numFmtId="0" fontId="92"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5" fillId="0" borderId="0" xfId="0" applyFont="1" applyAlignment="1">
      <alignment vertical="top" wrapText="1"/>
    </xf>
    <xf numFmtId="0" fontId="102" fillId="0" borderId="0" xfId="0" applyFont="1" applyAlignment="1">
      <alignment vertical="top" wrapText="1"/>
    </xf>
    <xf numFmtId="0" fontId="101" fillId="0" borderId="0" xfId="0" applyFont="1" applyAlignment="1">
      <alignment vertical="top" wrapText="1"/>
    </xf>
    <xf numFmtId="0" fontId="103" fillId="0" borderId="0" xfId="0" applyFont="1" applyAlignment="1">
      <alignment vertical="top" wrapText="1"/>
    </xf>
    <xf numFmtId="0" fontId="97" fillId="0" borderId="0" xfId="0" applyFont="1" applyAlignment="1">
      <alignment vertical="top" wrapText="1"/>
    </xf>
    <xf numFmtId="0" fontId="105" fillId="0" borderId="0" xfId="0" applyFont="1" applyAlignment="1">
      <alignment vertical="top" wrapText="1"/>
    </xf>
    <xf numFmtId="0" fontId="78" fillId="0" borderId="0" xfId="638" applyFont="1" applyAlignment="1">
      <alignment horizontal="left" vertical="top" wrapText="1"/>
    </xf>
    <xf numFmtId="0" fontId="107" fillId="0" borderId="0" xfId="0" applyFont="1" applyAlignment="1">
      <alignment vertical="top" wrapText="1"/>
    </xf>
    <xf numFmtId="0" fontId="78"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0" fillId="0" borderId="0" xfId="0" applyFont="1" applyAlignment="1">
      <alignment vertical="top" wrapText="1"/>
    </xf>
    <xf numFmtId="0" fontId="95" fillId="81" borderId="0" xfId="0" applyFont="1" applyFill="1" applyAlignment="1">
      <alignment vertical="top" wrapText="1"/>
    </xf>
    <xf numFmtId="0" fontId="78" fillId="0" borderId="18" xfId="0" applyFont="1" applyBorder="1" applyAlignment="1">
      <alignment vertical="center" wrapText="1"/>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5" fillId="0" borderId="0" xfId="827" applyFont="1" applyAlignment="1">
      <alignment horizontal="left" vertical="top" wrapText="1"/>
    </xf>
    <xf numFmtId="0" fontId="78" fillId="0" borderId="0" xfId="827" applyFont="1" applyAlignment="1">
      <alignment horizontal="left" vertical="top" wrapText="1"/>
    </xf>
    <xf numFmtId="0" fontId="78"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2"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8" fillId="0" borderId="0" xfId="506" applyFont="1" applyAlignment="1">
      <alignment horizontal="left" vertical="top" wrapText="1"/>
    </xf>
    <xf numFmtId="0" fontId="111"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3" fillId="0" borderId="18" xfId="828" applyBorder="1" applyAlignment="1" applyProtection="1">
      <alignment vertical="center" wrapText="1"/>
      <protection hidden="1"/>
    </xf>
    <xf numFmtId="0" fontId="113" fillId="0" borderId="18" xfId="828" quotePrefix="1" applyBorder="1" applyAlignment="1" applyProtection="1">
      <alignment vertical="center" wrapText="1"/>
      <protection hidden="1"/>
    </xf>
    <xf numFmtId="0" fontId="113" fillId="0" borderId="18" xfId="828" applyBorder="1" applyAlignment="1" applyProtection="1">
      <alignment vertical="center" wrapText="1"/>
      <protection locked="0"/>
    </xf>
    <xf numFmtId="0" fontId="113" fillId="0" borderId="18" xfId="828" applyFill="1" applyBorder="1" applyAlignment="1" applyProtection="1">
      <alignment vertical="center" wrapText="1"/>
      <protection locked="0"/>
    </xf>
    <xf numFmtId="0" fontId="113" fillId="0" borderId="0" xfId="828" applyAlignment="1" applyProtection="1">
      <alignment vertical="center"/>
      <protection locked="0"/>
    </xf>
    <xf numFmtId="0" fontId="113" fillId="0" borderId="18" xfId="828" applyBorder="1" applyAlignment="1" applyProtection="1">
      <alignment vertical="center"/>
      <protection locked="0"/>
    </xf>
    <xf numFmtId="0" fontId="113" fillId="0" borderId="18" xfId="828" applyBorder="1" applyProtection="1">
      <protection locked="0"/>
    </xf>
    <xf numFmtId="1" fontId="0" fillId="19" borderId="0" xfId="0" applyNumberFormat="1" applyFill="1" applyProtection="1">
      <protection hidden="1"/>
    </xf>
    <xf numFmtId="0" fontId="81"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1" fillId="0" borderId="0" xfId="829" applyAlignment="1" applyProtection="1">
      <alignment horizontal="center" vertical="center" wrapText="1"/>
      <protection hidden="1"/>
    </xf>
    <xf numFmtId="0" fontId="81" fillId="0" borderId="46" xfId="829" applyBorder="1" applyAlignment="1" applyProtection="1">
      <alignment horizontal="left" vertical="center" wrapText="1"/>
      <protection locked="0" hidden="1"/>
    </xf>
    <xf numFmtId="0" fontId="81" fillId="45" borderId="66" xfId="829" applyFill="1" applyBorder="1" applyAlignment="1" applyProtection="1">
      <alignment horizontal="left" vertical="center" wrapText="1"/>
      <protection locked="0" hidden="1"/>
    </xf>
    <xf numFmtId="0" fontId="81" fillId="0" borderId="18" xfId="829" applyBorder="1" applyAlignment="1" applyProtection="1">
      <alignment wrapText="1"/>
      <protection locked="0"/>
    </xf>
    <xf numFmtId="0" fontId="81"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1" fillId="0" borderId="0" xfId="829" applyAlignment="1" applyProtection="1">
      <alignment wrapText="1"/>
      <protection locked="0"/>
    </xf>
    <xf numFmtId="0" fontId="81" fillId="0" borderId="46" xfId="829" applyBorder="1" applyAlignment="1" applyProtection="1">
      <alignment wrapText="1"/>
      <protection locked="0"/>
    </xf>
    <xf numFmtId="0" fontId="81" fillId="0" borderId="77" xfId="829" applyBorder="1" applyAlignment="1" applyProtection="1">
      <alignment horizontal="left" vertical="center" wrapText="1"/>
      <protection locked="0" hidden="1"/>
    </xf>
    <xf numFmtId="0" fontId="81" fillId="45" borderId="78" xfId="829" applyFill="1" applyBorder="1" applyAlignment="1" applyProtection="1">
      <alignment horizontal="left" vertical="center" wrapText="1"/>
      <protection locked="0" hidden="1"/>
    </xf>
    <xf numFmtId="0" fontId="81" fillId="0" borderId="77" xfId="829" applyBorder="1" applyAlignment="1" applyProtection="1">
      <alignment wrapText="1"/>
      <protection locked="0"/>
    </xf>
    <xf numFmtId="0" fontId="81"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1"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1" fillId="0" borderId="79" xfId="829" applyBorder="1" applyAlignment="1" applyProtection="1">
      <alignment horizontal="left" vertical="center" wrapText="1"/>
      <protection locked="0" hidden="1"/>
    </xf>
    <xf numFmtId="0" fontId="81" fillId="45" borderId="19" xfId="829" applyFill="1" applyBorder="1" applyAlignment="1" applyProtection="1">
      <alignment horizontal="left" vertical="center" wrapText="1"/>
      <protection locked="0" hidden="1"/>
    </xf>
    <xf numFmtId="0" fontId="81"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5"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2" fillId="0" borderId="0" xfId="0" applyFont="1" applyAlignment="1">
      <alignment vertical="top"/>
    </xf>
    <xf numFmtId="0" fontId="118" fillId="0" borderId="0" xfId="0" applyFont="1" applyAlignment="1">
      <alignment vertical="top" wrapText="1"/>
    </xf>
    <xf numFmtId="0" fontId="119" fillId="0" borderId="0" xfId="0" applyFont="1" applyAlignment="1">
      <alignment vertical="top" wrapText="1"/>
    </xf>
    <xf numFmtId="0" fontId="120" fillId="0" borderId="0" xfId="829" applyFont="1" applyAlignment="1">
      <alignment vertical="top" wrapText="1"/>
    </xf>
    <xf numFmtId="0" fontId="106" fillId="0" borderId="0" xfId="0" applyFont="1" applyAlignment="1">
      <alignment wrapText="1"/>
    </xf>
    <xf numFmtId="0" fontId="122" fillId="0" borderId="18" xfId="828" applyFont="1" applyBorder="1" applyAlignment="1" applyProtection="1">
      <alignment vertical="center" wrapText="1"/>
      <protection hidden="1"/>
    </xf>
    <xf numFmtId="0" fontId="123" fillId="0" borderId="18" xfId="828" applyFont="1" applyBorder="1" applyAlignment="1" applyProtection="1">
      <alignment vertical="center" wrapText="1"/>
      <protection locked="0"/>
    </xf>
    <xf numFmtId="0" fontId="99" fillId="0" borderId="0" xfId="0" applyFont="1" applyAlignment="1">
      <alignment vertical="top" wrapText="1"/>
    </xf>
    <xf numFmtId="0" fontId="124" fillId="0" borderId="0" xfId="0" applyFont="1"/>
    <xf numFmtId="0" fontId="45" fillId="0" borderId="0" xfId="827" applyFont="1" applyAlignment="1">
      <alignment horizontal="left" vertical="top" wrapText="1"/>
    </xf>
    <xf numFmtId="0" fontId="106"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29" fillId="84" borderId="56" xfId="828" applyFont="1" applyFill="1" applyBorder="1" applyAlignment="1" applyProtection="1">
      <alignment horizontal="left" vertical="center" wrapText="1"/>
      <protection locked="0"/>
    </xf>
    <xf numFmtId="0" fontId="129" fillId="84" borderId="11" xfId="828"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7" fillId="45" borderId="56" xfId="828" applyNumberFormat="1" applyFon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3" fillId="45" borderId="56" xfId="828" applyNumberFormat="1" applyFill="1" applyBorder="1" applyAlignment="1" applyProtection="1">
      <alignment horizontal="left" vertical="center" wrapText="1"/>
      <protection locked="0"/>
    </xf>
    <xf numFmtId="49" fontId="76" fillId="45" borderId="11" xfId="828" applyNumberFormat="1" applyFont="1" applyFill="1" applyBorder="1" applyAlignment="1" applyProtection="1">
      <alignment horizontal="left" vertical="center" wrapText="1"/>
      <protection locked="0"/>
    </xf>
    <xf numFmtId="49" fontId="76"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828" applyFont="1" applyFill="1" applyBorder="1" applyAlignment="1" applyProtection="1">
      <alignment horizontal="left" vertical="center" wrapText="1"/>
    </xf>
    <xf numFmtId="0" fontId="76" fillId="0" borderId="25" xfId="828" applyFont="1" applyFill="1" applyBorder="1" applyAlignment="1" applyProtection="1">
      <alignment horizontal="left" vertical="center" wrapText="1"/>
    </xf>
    <xf numFmtId="0" fontId="76"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6" fillId="45" borderId="34" xfId="828" applyFont="1" applyFill="1" applyBorder="1" applyAlignment="1" applyProtection="1">
      <alignment horizontal="center" vertical="center"/>
      <protection locked="0"/>
    </xf>
    <xf numFmtId="0" fontId="116"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4"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lumileds.com/uploads/647/ED39-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3" workbookViewId="0"/>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3"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9140625" defaultRowHeight="14"/>
  <cols>
    <col min="1" max="1" width="14.69140625" style="126" customWidth="1"/>
    <col min="2" max="2" width="14" style="126" customWidth="1"/>
    <col min="3" max="3" width="6" style="126" customWidth="1"/>
    <col min="4" max="4" width="51" style="126" customWidth="1"/>
    <col min="5" max="5" width="46" style="240" customWidth="1"/>
    <col min="6" max="6" width="61.69140625" style="241" customWidth="1"/>
    <col min="7" max="7" width="61.69140625" style="126" customWidth="1"/>
    <col min="8" max="8" width="65.69140625" style="143" customWidth="1"/>
    <col min="9" max="9" width="51.4609375" style="188" customWidth="1"/>
    <col min="10" max="16384" width="8.69140625" style="188"/>
  </cols>
  <sheetData>
    <row r="1" spans="1:9">
      <c r="B1" s="126" t="s">
        <v>361</v>
      </c>
      <c r="C1" s="126" t="s">
        <v>362</v>
      </c>
      <c r="D1" s="126" t="s">
        <v>17</v>
      </c>
      <c r="E1" s="240" t="s">
        <v>363</v>
      </c>
      <c r="F1" s="241" t="s">
        <v>364</v>
      </c>
      <c r="G1" s="126" t="s">
        <v>365</v>
      </c>
      <c r="H1" s="276" t="s">
        <v>366</v>
      </c>
      <c r="I1" s="188" t="s">
        <v>18438</v>
      </c>
    </row>
    <row r="2" spans="1:9" ht="41">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43.5">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40.5">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1.5">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94.5">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43">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67.5">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21.5">
      <c r="A38" s="126" t="str">
        <f t="shared" si="0"/>
        <v>InstructionsA40</v>
      </c>
      <c r="B38" s="126" t="s">
        <v>367</v>
      </c>
      <c r="C38" s="126" t="s">
        <v>436</v>
      </c>
      <c r="D38" s="126" t="s">
        <v>19267</v>
      </c>
      <c r="E38" s="381" t="s">
        <v>19523</v>
      </c>
      <c r="F38" s="272" t="s">
        <v>19888</v>
      </c>
      <c r="G38" s="126" t="s">
        <v>19526</v>
      </c>
      <c r="H38" s="276" t="s">
        <v>19528</v>
      </c>
      <c r="I38" s="126" t="s">
        <v>19530</v>
      </c>
    </row>
    <row r="39" spans="1:9" ht="189">
      <c r="A39" s="126" t="str">
        <f t="shared" si="0"/>
        <v>InstructionsA41</v>
      </c>
      <c r="B39" s="126" t="s">
        <v>367</v>
      </c>
      <c r="C39" s="126" t="s">
        <v>442</v>
      </c>
      <c r="D39" s="126" t="s">
        <v>437</v>
      </c>
      <c r="E39" s="247" t="s">
        <v>438</v>
      </c>
      <c r="F39" s="273" t="s">
        <v>439</v>
      </c>
      <c r="G39" s="246" t="s">
        <v>440</v>
      </c>
      <c r="H39" s="276" t="s">
        <v>441</v>
      </c>
      <c r="I39" s="126" t="s">
        <v>18445</v>
      </c>
    </row>
    <row r="40" spans="1:9" ht="229.5">
      <c r="A40" s="126" t="str">
        <f>B40&amp;C40</f>
        <v>InstructionsA42</v>
      </c>
      <c r="B40" s="126" t="s">
        <v>367</v>
      </c>
      <c r="C40" s="126" t="s">
        <v>448</v>
      </c>
      <c r="D40" s="126" t="s">
        <v>443</v>
      </c>
      <c r="E40" s="247" t="s">
        <v>444</v>
      </c>
      <c r="F40" s="273" t="s">
        <v>445</v>
      </c>
      <c r="G40" s="249" t="s">
        <v>446</v>
      </c>
      <c r="H40" s="280" t="s">
        <v>447</v>
      </c>
      <c r="I40" s="126" t="s">
        <v>18446</v>
      </c>
    </row>
    <row r="41" spans="1:9" ht="202.5">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48.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310.5">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89">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08">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40.5">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16">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35">
      <c r="A73" s="126" t="str">
        <f t="shared" si="5"/>
        <v>InstructionsA77</v>
      </c>
      <c r="B73" s="126" t="s">
        <v>367</v>
      </c>
      <c r="C73" s="126" t="s">
        <v>19472</v>
      </c>
      <c r="D73" s="126" t="s">
        <v>19456</v>
      </c>
      <c r="E73" s="240" t="s">
        <v>19457</v>
      </c>
      <c r="F73" s="241" t="s">
        <v>19458</v>
      </c>
      <c r="G73" s="126" t="s">
        <v>19459</v>
      </c>
      <c r="H73" s="276" t="s">
        <v>19460</v>
      </c>
      <c r="I73" s="126" t="s">
        <v>19461</v>
      </c>
    </row>
    <row r="74" spans="1:9" ht="42">
      <c r="A74" s="126" t="str">
        <f t="shared" si="5"/>
        <v>InstructionsA78</v>
      </c>
      <c r="B74" s="126" t="s">
        <v>367</v>
      </c>
      <c r="C74" s="126" t="s">
        <v>19473</v>
      </c>
      <c r="D74" s="126" t="s">
        <v>19462</v>
      </c>
      <c r="E74" s="240" t="s">
        <v>19463</v>
      </c>
      <c r="F74" s="241" t="s">
        <v>19464</v>
      </c>
      <c r="G74" s="126" t="s">
        <v>19465</v>
      </c>
      <c r="H74" s="276" t="s">
        <v>19466</v>
      </c>
      <c r="I74" s="126" t="s">
        <v>19467</v>
      </c>
    </row>
    <row r="75" spans="1:9" ht="180">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83.5">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48.5">
      <c r="A79" s="126" t="str">
        <f t="shared" si="0"/>
        <v>InstructionsA85</v>
      </c>
      <c r="B79" s="126" t="s">
        <v>367</v>
      </c>
      <c r="C79" s="126" t="s">
        <v>19478</v>
      </c>
      <c r="D79" s="126" t="s">
        <v>584</v>
      </c>
      <c r="E79" s="240" t="s">
        <v>585</v>
      </c>
      <c r="F79" s="241" t="s">
        <v>586</v>
      </c>
      <c r="G79" s="251" t="s">
        <v>587</v>
      </c>
      <c r="H79" s="276" t="s">
        <v>588</v>
      </c>
      <c r="I79" s="126" t="s">
        <v>18469</v>
      </c>
    </row>
    <row r="80" spans="1:9" ht="297">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6">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3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16">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1.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35">
      <c r="A134" s="126" t="str">
        <f t="shared" si="7"/>
        <v>DefinitionsC26</v>
      </c>
      <c r="B134" s="126" t="s">
        <v>607</v>
      </c>
      <c r="C134" s="126" t="s">
        <v>19373</v>
      </c>
      <c r="D134" s="246" t="s">
        <v>810</v>
      </c>
      <c r="E134" s="247" t="s">
        <v>811</v>
      </c>
      <c r="F134" s="254" t="s">
        <v>812</v>
      </c>
      <c r="G134" s="255" t="s">
        <v>813</v>
      </c>
      <c r="H134" s="276" t="s">
        <v>814</v>
      </c>
      <c r="I134" s="126" t="s">
        <v>18506</v>
      </c>
    </row>
    <row r="135" spans="1:9" ht="84">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ht="27">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3.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ht="27">
      <c r="A146" s="126" t="str">
        <f t="shared" si="7"/>
        <v>DeclarationB10A</v>
      </c>
      <c r="B146" s="126" t="s">
        <v>821</v>
      </c>
      <c r="C146" s="126" t="s">
        <v>874</v>
      </c>
      <c r="D146" s="126" t="s">
        <v>869</v>
      </c>
      <c r="E146" s="240" t="s">
        <v>870</v>
      </c>
      <c r="F146" s="241" t="s">
        <v>875</v>
      </c>
      <c r="G146" s="126" t="s">
        <v>872</v>
      </c>
      <c r="H146" s="276" t="s">
        <v>873</v>
      </c>
      <c r="I146" s="126" t="s">
        <v>18517</v>
      </c>
    </row>
    <row r="147" spans="1:9" ht="27">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ht="27">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52">
      <c r="A174" s="126" t="str">
        <f t="shared" si="10"/>
        <v>Declaration</v>
      </c>
      <c r="B174" s="126" t="s">
        <v>821</v>
      </c>
      <c r="D174" s="126" t="s">
        <v>977</v>
      </c>
      <c r="E174" s="240" t="s">
        <v>978</v>
      </c>
      <c r="F174" s="260" t="s">
        <v>979</v>
      </c>
      <c r="G174" s="126" t="s">
        <v>980</v>
      </c>
      <c r="H174" s="276" t="s">
        <v>981</v>
      </c>
      <c r="I174" s="126"/>
    </row>
    <row r="175" spans="1:9" ht="67.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
      <c r="A178" s="126" t="str">
        <f t="shared" si="10"/>
        <v>DeclarationB135</v>
      </c>
      <c r="B178" s="126" t="s">
        <v>821</v>
      </c>
      <c r="C178" s="126" t="s">
        <v>18628</v>
      </c>
      <c r="D178" s="126" t="s">
        <v>986</v>
      </c>
      <c r="E178" s="240" t="s">
        <v>12190</v>
      </c>
      <c r="F178" s="241" t="s">
        <v>987</v>
      </c>
      <c r="G178" s="126" t="s">
        <v>988</v>
      </c>
      <c r="H178" s="276" t="s">
        <v>989</v>
      </c>
      <c r="I178" s="126" t="s">
        <v>18535</v>
      </c>
    </row>
    <row r="179" spans="1:9" ht="27">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ht="27">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4">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42">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8">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23630FF-B7C3-467F-9462-866BE790002C}"/>
    </customSheetView>
    <customSheetView guid="{4BDF1A28-30D5-449D-B20E-D6C97EF9FAE1}" showAutoFilter="1">
      <selection activeCell="C174" sqref="C174"/>
      <pageMargins left="0" right="0" top="0" bottom="0" header="0" footer="0"/>
      <pageSetup paperSize="9" orientation="portrait"/>
      <autoFilter ref="B1:N1" xr:uid="{4F2692CE-2676-4B54-AD6A-DFAE9AA32188}"/>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7" customWidth="1"/>
    <col min="2" max="2" width="57" style="57" customWidth="1"/>
    <col min="3" max="16384" width="8.691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3046875" customWidth="1"/>
    <col min="3" max="3" width="15.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46916D4-4081-4802-B78E-7660018A93FC}"/>
    </customSheetView>
    <customSheetView guid="{4BDF1A28-30D5-449D-B20E-D6C97EF9FAE1}" showAutoFilter="1">
      <selection activeCell="C1" sqref="C1:D65536"/>
      <pageMargins left="0" right="0" top="0" bottom="0" header="0" footer="0"/>
      <pageSetup orientation="portrait"/>
      <autoFilter ref="B1:C1" xr:uid="{7D102A82-9990-458E-86E0-A6CA64645962}"/>
    </customSheetView>
  </customSheetViews>
  <phoneticPr fontId="83"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5">
      <c r="A13" s="387"/>
      <c r="B13" s="287">
        <v>1</v>
      </c>
      <c r="C13" s="225" t="s">
        <v>12</v>
      </c>
      <c r="D13" s="226">
        <v>44489</v>
      </c>
      <c r="E13" s="225" t="s">
        <v>12182</v>
      </c>
      <c r="F13" s="227" t="s">
        <v>12191</v>
      </c>
      <c r="G13" s="24"/>
    </row>
    <row r="14" spans="1:7" ht="57.5">
      <c r="A14" s="387"/>
      <c r="B14" s="224">
        <v>1.01</v>
      </c>
      <c r="C14" s="225" t="s">
        <v>12</v>
      </c>
      <c r="D14" s="226">
        <v>44523</v>
      </c>
      <c r="E14" s="225" t="s">
        <v>12183</v>
      </c>
      <c r="F14" s="227" t="s">
        <v>12191</v>
      </c>
      <c r="G14" s="24"/>
    </row>
    <row r="15" spans="1:7" ht="57.5">
      <c r="A15" s="387"/>
      <c r="B15" s="224">
        <v>1.02</v>
      </c>
      <c r="C15" s="225" t="s">
        <v>12</v>
      </c>
      <c r="D15" s="226">
        <v>44553</v>
      </c>
      <c r="E15" s="225" t="s">
        <v>12184</v>
      </c>
      <c r="F15" s="227" t="s">
        <v>12191</v>
      </c>
      <c r="G15" s="24"/>
    </row>
    <row r="16" spans="1:7" ht="92">
      <c r="A16" s="387"/>
      <c r="B16" s="224">
        <v>1.1000000000000001</v>
      </c>
      <c r="C16" s="225" t="s">
        <v>12</v>
      </c>
      <c r="D16" s="226">
        <v>44848</v>
      </c>
      <c r="E16" s="225" t="s">
        <v>12185</v>
      </c>
      <c r="F16" s="227" t="s">
        <v>12192</v>
      </c>
      <c r="G16" s="24"/>
    </row>
    <row r="17" spans="1:7" ht="57.5">
      <c r="A17" s="387"/>
      <c r="B17" s="224">
        <v>1.1100000000000001</v>
      </c>
      <c r="C17" s="225" t="s">
        <v>12</v>
      </c>
      <c r="D17" s="226">
        <v>44869</v>
      </c>
      <c r="E17" s="225" t="s">
        <v>12186</v>
      </c>
      <c r="F17" s="227" t="s">
        <v>12192</v>
      </c>
      <c r="G17" s="24"/>
    </row>
    <row r="18" spans="1:7" ht="57.5">
      <c r="A18" s="387"/>
      <c r="B18" s="224">
        <v>1.2</v>
      </c>
      <c r="C18" s="225" t="s">
        <v>12</v>
      </c>
      <c r="D18" s="226">
        <v>45058</v>
      </c>
      <c r="E18" s="225" t="s">
        <v>12235</v>
      </c>
      <c r="F18" s="227" t="s">
        <v>12193</v>
      </c>
      <c r="G18" s="24"/>
    </row>
    <row r="19" spans="1:7" ht="57.5">
      <c r="A19" s="387"/>
      <c r="B19" s="224">
        <v>1.3</v>
      </c>
      <c r="C19" s="225" t="s">
        <v>12</v>
      </c>
      <c r="D19" s="226">
        <v>45408</v>
      </c>
      <c r="E19" s="288" t="s">
        <v>18595</v>
      </c>
      <c r="F19" s="227" t="s">
        <v>12236</v>
      </c>
      <c r="G19" s="24"/>
    </row>
    <row r="20" spans="1:7" ht="57.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2"/>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zoomScale="45" workbookViewId="0">
      <pane ySplit="2" topLeftCell="A3" activePane="bottomLeft" state="frozen"/>
      <selection activeCell="B24" sqref="B24:J24"/>
      <selection pane="bottomLeft" activeCell="B3" sqref="B3"/>
    </sheetView>
  </sheetViews>
  <sheetFormatPr defaultColWidth="9"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3"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55" zoomScaleNormal="100" workbookViewId="0">
      <selection activeCell="D17" sqref="D17:J17"/>
    </sheetView>
  </sheetViews>
  <sheetFormatPr defaultColWidth="9" defaultRowHeight="13.5"/>
  <cols>
    <col min="1" max="1" width="2" customWidth="1"/>
    <col min="2" max="2" width="84.15234375" customWidth="1"/>
    <col min="3" max="3" width="1.69140625" customWidth="1"/>
    <col min="4" max="5" width="16.69140625" customWidth="1"/>
    <col min="6" max="6" width="1.69140625" customWidth="1"/>
    <col min="7" max="9" width="16.69140625" customWidth="1"/>
    <col min="10" max="10" width="18" customWidth="1"/>
    <col min="11" max="11" width="3" customWidth="1"/>
    <col min="12" max="13" width="8.84375" hidden="1" customWidth="1"/>
    <col min="14" max="14" width="24" hidden="1" customWidth="1"/>
    <col min="15" max="15" width="28.69140625" hidden="1" customWidth="1"/>
    <col min="16" max="16" width="31" hidden="1" customWidth="1"/>
    <col min="17" max="17" width="33.3046875" hidden="1" customWidth="1"/>
    <col min="18" max="18" width="32" hidden="1" customWidth="1"/>
    <col min="19" max="19" width="21.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36"/>
      <c r="B1" s="437"/>
      <c r="C1" s="437"/>
      <c r="D1" s="437"/>
      <c r="E1" s="437"/>
      <c r="F1" s="437"/>
      <c r="G1" s="437"/>
      <c r="H1" s="437"/>
      <c r="I1" s="437"/>
      <c r="J1" s="437"/>
      <c r="K1" s="438"/>
      <c r="L1" s="102"/>
      <c r="P1" s="2"/>
      <c r="Q1" s="2"/>
      <c r="R1" s="2"/>
      <c r="S1" s="2"/>
      <c r="T1" s="2"/>
      <c r="U1" s="2"/>
      <c r="V1" s="2"/>
      <c r="W1" s="2"/>
      <c r="X1" s="2"/>
      <c r="Y1" s="2"/>
      <c r="Z1" s="2"/>
      <c r="AA1" s="2"/>
      <c r="AB1" s="2"/>
      <c r="AC1" s="2"/>
      <c r="AD1" s="2"/>
      <c r="AE1" s="2"/>
      <c r="AF1" s="2"/>
      <c r="AG1" s="2"/>
      <c r="AH1" s="2"/>
    </row>
    <row r="2" spans="1:34" ht="81.75" customHeight="1">
      <c r="A2" s="27"/>
      <c r="B2" s="283"/>
      <c r="C2" s="28"/>
      <c r="D2" s="439" t="str">
        <f ca="1">OFFSET(L!$C$1,MATCH("Declaration"&amp;ADDRESS(ROW(),COLUMN(),4),L!$A:$A,0)-1,SL,,)</f>
        <v>Extended Mineral Reporting Template (EMRT)</v>
      </c>
      <c r="E2" s="440"/>
      <c r="F2" s="440"/>
      <c r="G2" s="440"/>
      <c r="H2" s="440"/>
      <c r="I2" s="440"/>
      <c r="J2" s="441"/>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0"/>
      <c r="F3" s="421"/>
      <c r="G3" s="421"/>
      <c r="H3" s="421"/>
      <c r="I3" s="421"/>
      <c r="J3" s="190" t="s">
        <v>19342</v>
      </c>
      <c r="K3" s="29"/>
      <c r="L3" s="102"/>
      <c r="P3" s="38">
        <f>MATCH($D$3,LN,0)</f>
        <v>1</v>
      </c>
    </row>
    <row r="4" spans="1:34" ht="15">
      <c r="A4" s="27"/>
      <c r="B4" s="445" t="str">
        <f ca="1">OFFSET(L!$C$1,MATCH("Declaration"&amp;ADDRESS(ROW(),COLUMN(),4),L!$A:$A,0)-1,SL,,)</f>
        <v>The purpose of this document is to collect sourcing information on below minerals.</v>
      </c>
      <c r="C4" s="445"/>
      <c r="D4" s="445"/>
      <c r="E4" s="445"/>
      <c r="F4" s="445"/>
      <c r="G4" s="445"/>
      <c r="H4" s="445"/>
      <c r="I4" s="449" t="str">
        <f ca="1">OFFSET(L!$C$1,MATCH("Declaration"&amp;ADDRESS(ROW(),COLUMN(),4),L!$A:$A,0)-1,SL,,)</f>
        <v>Link to Terms &amp; Conditions</v>
      </c>
      <c r="J4" s="44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5" t="str">
        <f ca="1">OFFSET(L!$C$1,MATCH("Declaration"&amp;ADDRESS(ROW(),COLUMN(),4),L!$A:$A,0)-1,SL,,)</f>
        <v>Mandatory fields are noted with an asterisk (*).  Consult the instructions tab for guidance on how to answer each question.</v>
      </c>
      <c r="C6" s="445"/>
      <c r="D6" s="445"/>
      <c r="E6" s="445"/>
      <c r="F6" s="445"/>
      <c r="G6" s="445"/>
      <c r="H6" s="445"/>
      <c r="I6" s="445"/>
      <c r="J6" s="445"/>
      <c r="K6" s="29"/>
      <c r="L6" s="104" t="s">
        <v>18</v>
      </c>
      <c r="P6" s="2"/>
      <c r="Q6" s="2"/>
      <c r="R6" s="2"/>
      <c r="S6" s="2"/>
      <c r="T6" s="2"/>
      <c r="U6" s="2"/>
      <c r="V6" s="2"/>
      <c r="W6" s="2"/>
      <c r="X6" s="2"/>
      <c r="Y6" s="2"/>
      <c r="Z6" s="2"/>
      <c r="AA6" s="2"/>
      <c r="AB6" s="2"/>
      <c r="AC6" s="2"/>
      <c r="AD6" s="2"/>
      <c r="AE6" s="2"/>
      <c r="AF6" s="2"/>
      <c r="AG6" s="2"/>
      <c r="AH6" s="2"/>
    </row>
    <row r="7" spans="1:34" ht="15">
      <c r="A7" s="27"/>
      <c r="B7" s="450" t="str">
        <f ca="1">OFFSET(L!$C$1,MATCH("Declaration"&amp;ADDRESS(ROW(),COLUMN(),4),L!$A:$A,0)-1,SL,,)</f>
        <v>Company Information</v>
      </c>
      <c r="C7" s="450"/>
      <c r="D7" s="450"/>
      <c r="E7" s="450"/>
      <c r="F7" s="450"/>
      <c r="G7" s="450"/>
      <c r="H7" s="450"/>
      <c r="I7" s="450"/>
      <c r="J7" s="450"/>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42" t="s">
        <v>20051</v>
      </c>
      <c r="E8" s="443"/>
      <c r="F8" s="443"/>
      <c r="G8" s="443"/>
      <c r="H8" s="443"/>
      <c r="I8" s="443"/>
      <c r="J8" s="444"/>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Declaration Scope or Class (*):</v>
      </c>
      <c r="C9" s="66"/>
      <c r="D9" s="426" t="s">
        <v>19</v>
      </c>
      <c r="E9" s="427"/>
      <c r="F9" s="427"/>
      <c r="G9" s="428"/>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1" t="str">
        <f ca="1">OFFSET(L!$C$1,MATCH("Declaration"&amp;ADDRESS(ROW(),COLUMN(),4)&amp;LEFT($D$9,1),L!$A:$A,0)-1,SL,,)</f>
        <v>Description of Scope:</v>
      </c>
      <c r="C10" s="112"/>
      <c r="D10" s="446"/>
      <c r="E10" s="447"/>
      <c r="F10" s="447"/>
      <c r="G10" s="447"/>
      <c r="H10" s="447"/>
      <c r="I10" s="447"/>
      <c r="J10" s="448"/>
      <c r="K10" s="29"/>
      <c r="L10" s="104"/>
      <c r="Q10" s="2"/>
      <c r="R10" s="2"/>
      <c r="S10" s="2"/>
      <c r="T10" s="2"/>
      <c r="U10" s="2"/>
      <c r="V10" s="2"/>
      <c r="W10" s="2"/>
      <c r="X10" s="2"/>
      <c r="Y10" s="2"/>
      <c r="Z10" s="2"/>
      <c r="AA10" s="2"/>
      <c r="AB10" s="2"/>
      <c r="AC10" s="2"/>
      <c r="AD10" s="2"/>
      <c r="AE10" s="2"/>
      <c r="AF10" s="2"/>
      <c r="AG10" s="2"/>
      <c r="AH10" s="2"/>
    </row>
    <row r="11" spans="1:34" ht="15">
      <c r="A11" s="31"/>
      <c r="B11" s="452"/>
      <c r="C11" s="112"/>
      <c r="D11" s="453" t="str">
        <f ca="1">IF(D9=Q9,OFFSET(L!$C$1,MATCH("Declaration"&amp;ADDRESS(ROW(),COLUMN(),4),L!$A:$A,0)-1,SL,,),"")</f>
        <v/>
      </c>
      <c r="E11" s="454"/>
      <c r="F11" s="454"/>
      <c r="G11" s="454"/>
      <c r="H11" s="454"/>
      <c r="I11" s="454"/>
      <c r="J11" s="455"/>
      <c r="K11" s="29"/>
      <c r="L11" s="104"/>
      <c r="Q11" s="2"/>
      <c r="R11" s="2"/>
      <c r="S11" s="2"/>
      <c r="T11" s="2"/>
      <c r="U11" s="2"/>
      <c r="V11" s="2"/>
      <c r="W11" s="2"/>
      <c r="X11" s="2"/>
      <c r="Y11" s="2"/>
      <c r="Z11" s="2"/>
      <c r="AA11" s="368" t="s">
        <v>19145</v>
      </c>
      <c r="AB11" s="2"/>
      <c r="AC11" s="2"/>
      <c r="AD11" s="2"/>
      <c r="AE11" s="2"/>
      <c r="AF11" s="2"/>
      <c r="AG11" s="2"/>
      <c r="AH11" s="2"/>
    </row>
    <row r="12" spans="1:34" ht="15">
      <c r="A12" s="31"/>
      <c r="B12" s="456" t="str">
        <f ca="1">OFFSET(L!$C$1,MATCH("Declaration"&amp;ADDRESS(ROW(),COLUMN(),4),L!$A:$A,0)-1,SL,,)</f>
        <v>Select Minerals/Metals in Scope (*):</v>
      </c>
      <c r="C12" s="112"/>
      <c r="D12" s="372" t="s">
        <v>40</v>
      </c>
      <c r="E12" s="458" t="s">
        <v>18641</v>
      </c>
      <c r="F12" s="45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57" t="e">
        <f ca="1">OFFSET(L!$C$1,MATCH("Declaration"&amp;ADDRESS(ROW(),COLUMN(),4),L!$A:$A,0)-1,SL,,)</f>
        <v>#N/A</v>
      </c>
      <c r="C13" s="112"/>
      <c r="D13" s="372" t="s">
        <v>18644</v>
      </c>
      <c r="E13" s="458" t="s">
        <v>41</v>
      </c>
      <c r="F13" s="45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 hidden="1">
      <c r="A14" s="31"/>
      <c r="B14" s="460"/>
      <c r="C14" s="112"/>
      <c r="D14" s="298"/>
      <c r="E14" s="462"/>
      <c r="F14" s="46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 hidden="1">
      <c r="A15" s="31"/>
      <c r="B15" s="461"/>
      <c r="C15" s="112"/>
      <c r="D15" s="298"/>
      <c r="E15" s="462"/>
      <c r="F15" s="46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7"/>
      <c r="D16" s="423"/>
      <c r="E16" s="424"/>
      <c r="F16" s="424"/>
      <c r="G16" s="424"/>
      <c r="H16" s="424"/>
      <c r="I16" s="424"/>
      <c r="J16" s="425"/>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7"/>
      <c r="D17" s="423"/>
      <c r="E17" s="424"/>
      <c r="F17" s="424"/>
      <c r="G17" s="424"/>
      <c r="H17" s="424"/>
      <c r="I17" s="424"/>
      <c r="J17" s="425"/>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7"/>
      <c r="D18" s="423"/>
      <c r="E18" s="424"/>
      <c r="F18" s="424"/>
      <c r="G18" s="424"/>
      <c r="H18" s="424"/>
      <c r="I18" s="424"/>
      <c r="J18" s="425"/>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23" t="s">
        <v>20052</v>
      </c>
      <c r="E19" s="424"/>
      <c r="F19" s="424"/>
      <c r="G19" s="424"/>
      <c r="H19" s="424"/>
      <c r="I19" s="424"/>
      <c r="J19" s="425"/>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7"/>
      <c r="D20" s="431" t="s">
        <v>20053</v>
      </c>
      <c r="E20" s="432"/>
      <c r="F20" s="432"/>
      <c r="G20" s="432"/>
      <c r="H20" s="432"/>
      <c r="I20" s="432"/>
      <c r="J20" s="433"/>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23" t="s">
        <v>20054</v>
      </c>
      <c r="E21" s="424"/>
      <c r="F21" s="424"/>
      <c r="G21" s="424"/>
      <c r="H21" s="424"/>
      <c r="I21" s="424"/>
      <c r="J21" s="425"/>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23" t="s">
        <v>20055</v>
      </c>
      <c r="E22" s="424"/>
      <c r="F22" s="424"/>
      <c r="G22" s="424"/>
      <c r="H22" s="424"/>
      <c r="I22" s="424"/>
      <c r="J22" s="425"/>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7"/>
      <c r="D23" s="423" t="s">
        <v>20056</v>
      </c>
      <c r="E23" s="424"/>
      <c r="F23" s="424"/>
      <c r="G23" s="424"/>
      <c r="H23" s="424"/>
      <c r="I23" s="424"/>
      <c r="J23" s="425"/>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7"/>
      <c r="D24" s="431" t="s">
        <v>20057</v>
      </c>
      <c r="E24" s="432"/>
      <c r="F24" s="432"/>
      <c r="G24" s="432"/>
      <c r="H24" s="432"/>
      <c r="I24" s="432"/>
      <c r="J24" s="433"/>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23" t="s">
        <v>20058</v>
      </c>
      <c r="E25" s="424"/>
      <c r="F25" s="424"/>
      <c r="G25" s="424"/>
      <c r="H25" s="424"/>
      <c r="I25" s="424"/>
      <c r="J25" s="425"/>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34">
        <v>45931</v>
      </c>
      <c r="E26" s="435"/>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29"/>
      <c r="E27" s="42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30" t="str">
        <f ca="1">OFFSET(L!$C$1,MATCH("Declaration"&amp;ADDRESS(ROW(),COLUMN(),4),L!$A:$A,0)-1,SL,,)</f>
        <v>Answer the following questions 1 - 7 based on the declaration scope indicated above</v>
      </c>
      <c r="C28" s="430"/>
      <c r="D28" s="430"/>
      <c r="E28" s="430"/>
      <c r="F28" s="430"/>
      <c r="G28" s="430"/>
      <c r="H28" s="430"/>
      <c r="I28" s="430"/>
      <c r="J28" s="430"/>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9" t="str">
        <f t="shared" si="32"/>
        <v>Copper(*)</v>
      </c>
      <c r="C31" s="28"/>
      <c r="D31" s="403" t="s">
        <v>22</v>
      </c>
      <c r="E31" s="404"/>
      <c r="F31" s="8"/>
      <c r="G31" s="405"/>
      <c r="H31" s="406"/>
      <c r="I31" s="406"/>
      <c r="J31" s="407"/>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3">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Nickel(*)</v>
      </c>
      <c r="C35" s="28"/>
      <c r="D35" s="403" t="s">
        <v>25</v>
      </c>
      <c r="E35" s="404"/>
      <c r="F35" s="8"/>
      <c r="G35" s="405"/>
      <c r="H35" s="406"/>
      <c r="I35" s="406"/>
      <c r="J35" s="407"/>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3"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03" t="s">
        <v>22</v>
      </c>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 xml:space="preserve">2) Does any of the specified mineral/metal remain in the product(s)? </v>
      </c>
      <c r="C41" s="13"/>
      <c r="D41" s="418" t="str">
        <f ca="1">D29</f>
        <v>Answer</v>
      </c>
      <c r="E41" s="418"/>
      <c r="F41" s="14"/>
      <c r="G41" s="37" t="str">
        <f ca="1">G29</f>
        <v>Comments</v>
      </c>
      <c r="H41" s="37"/>
      <c r="I41" s="37"/>
      <c r="J41" s="73"/>
      <c r="K41" s="29"/>
      <c r="L41" s="99" t="s">
        <v>15</v>
      </c>
      <c r="P41" s="301">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Nickel</v>
      </c>
      <c r="Y42" s="303" t="str">
        <f t="shared" ref="Y42" si="40">X42</f>
        <v>Nickel</v>
      </c>
      <c r="Z42" s="303" t="str">
        <f t="shared" ref="Z42" si="41">IF(Y43="",Y42,IF(Y42="",Y43,IF(Y42&gt;Y43,Y43,Y42)))</f>
        <v>Nickel</v>
      </c>
      <c r="AA42" s="303" t="str">
        <f t="shared" ref="AA42" si="42">Z42</f>
        <v>Nickel</v>
      </c>
      <c r="AB42" s="303" t="str">
        <f t="shared" ref="AB42" si="43">IF(AA43="",AA42,IF(AA42="",AA43,IF(AA42&gt;AA43,AA43,AA42)))</f>
        <v>Nickel</v>
      </c>
      <c r="AC42" s="303" t="str">
        <f t="shared" ref="AC42" si="44">AB42</f>
        <v>Nickel</v>
      </c>
      <c r="AD42" s="2"/>
      <c r="AE42" s="2"/>
      <c r="AF42" s="2"/>
      <c r="AG42" s="2"/>
    </row>
    <row r="43" spans="1:33" ht="23">
      <c r="A43" s="34"/>
      <c r="B43" s="300" t="str">
        <f t="shared" si="36"/>
        <v>Copper</v>
      </c>
      <c r="C43" s="28"/>
      <c r="D43" s="403"/>
      <c r="E43" s="404"/>
      <c r="F43" s="8"/>
      <c r="G43" s="405"/>
      <c r="H43" s="406"/>
      <c r="I43" s="406"/>
      <c r="J43" s="407"/>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3">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3">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Nickel(*)</v>
      </c>
      <c r="C47" s="28"/>
      <c r="D47" s="403" t="s">
        <v>25</v>
      </c>
      <c r="E47" s="404"/>
      <c r="F47" s="8"/>
      <c r="G47" s="405"/>
      <c r="H47" s="406"/>
      <c r="I47" s="406"/>
      <c r="J47" s="407"/>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18" t="str">
        <f ca="1">D29</f>
        <v>Answer</v>
      </c>
      <c r="E53" s="418"/>
      <c r="F53" s="14"/>
      <c r="G53" s="37" t="str">
        <f ca="1">G29</f>
        <v>Comments</v>
      </c>
      <c r="H53" s="422"/>
      <c r="I53" s="422"/>
      <c r="J53" s="422"/>
      <c r="K53" s="29"/>
      <c r="L53" s="99"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03"/>
      <c r="E55" s="404"/>
      <c r="F55" s="40"/>
      <c r="G55" s="405"/>
      <c r="H55" s="406"/>
      <c r="I55" s="406"/>
      <c r="J55" s="407"/>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2"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2"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Nickel(*)</v>
      </c>
      <c r="C59" s="6"/>
      <c r="D59" s="403" t="s">
        <v>26</v>
      </c>
      <c r="E59" s="404"/>
      <c r="F59" s="40"/>
      <c r="G59" s="405" t="s">
        <v>20060</v>
      </c>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 Does 100 percent of the specified minaral/metal originate from recycled or scrap sources?</v>
      </c>
      <c r="C65" s="6"/>
      <c r="D65" s="418" t="str">
        <f ca="1">D29</f>
        <v>Answer</v>
      </c>
      <c r="E65" s="418"/>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Copper</v>
      </c>
      <c r="C67" s="6"/>
      <c r="D67" s="403"/>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Nickel(*)</v>
      </c>
      <c r="C71" s="6"/>
      <c r="D71" s="403" t="s">
        <v>26</v>
      </c>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8" t="str">
        <f ca="1">D29</f>
        <v>Answer</v>
      </c>
      <c r="E77" s="418"/>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03"/>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28</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18" t="str">
        <f ca="1">D29</f>
        <v>Answer</v>
      </c>
      <c r="E89" s="418"/>
      <c r="F89" s="14"/>
      <c r="G89" s="37" t="str">
        <f ca="1">G29</f>
        <v>Comments</v>
      </c>
      <c r="H89" s="419"/>
      <c r="I89" s="419"/>
      <c r="J89" s="419"/>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03"/>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Nickel(*)</v>
      </c>
      <c r="C95" s="6"/>
      <c r="D95" s="403" t="s">
        <v>22</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18" t="str">
        <f ca="1">D29</f>
        <v>Answer</v>
      </c>
      <c r="E101" s="418"/>
      <c r="F101" s="14"/>
      <c r="G101" s="37" t="str">
        <f ca="1">G29</f>
        <v>Comments</v>
      </c>
      <c r="H101" s="419" t="str">
        <f>IF(Q115="(*)","Click here to enter smelter names","")</f>
        <v/>
      </c>
      <c r="I101" s="419"/>
      <c r="J101" s="419"/>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03"/>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Nickel(*)</v>
      </c>
      <c r="C107" s="28"/>
      <c r="D107" s="403" t="s">
        <v>25</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7" t="str">
        <f ca="1">OFFSET(L!$C$1,MATCH("Declaration"&amp;ADDRESS(ROW(),COLUMN(),4),L!$A:$A,0)-1,SL,,)</f>
        <v>Answer the Following Questions at a Company Level</v>
      </c>
      <c r="C113" s="417"/>
      <c r="D113" s="417"/>
      <c r="E113" s="417"/>
      <c r="F113" s="417"/>
      <c r="G113" s="417"/>
      <c r="H113" s="417"/>
      <c r="I113" s="417"/>
      <c r="J113" s="417"/>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03" t="s">
        <v>25</v>
      </c>
      <c r="E117" s="404"/>
      <c r="F117" s="50"/>
      <c r="G117" s="413" t="s">
        <v>20059</v>
      </c>
      <c r="H117" s="414"/>
      <c r="I117" s="414"/>
      <c r="J117" s="414"/>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5"/>
      <c r="E119" s="415"/>
      <c r="F119" s="233"/>
      <c r="G119" s="416"/>
      <c r="H119" s="416"/>
      <c r="I119" s="416"/>
      <c r="J119" s="416"/>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Graphite</v>
      </c>
      <c r="C122" s="6"/>
      <c r="D122" s="403" t="s">
        <v>25</v>
      </c>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Lithium</v>
      </c>
      <c r="C123" s="6"/>
      <c r="D123" s="403" t="s">
        <v>25</v>
      </c>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Mica</v>
      </c>
      <c r="C124" s="6"/>
      <c r="D124" s="403" t="s">
        <v>25</v>
      </c>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Nickel(*)</v>
      </c>
      <c r="C125" s="6"/>
      <c r="D125" s="403" t="s">
        <v>25</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3"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D5109146-D729-471B-819B-C0236701ECE1}"/>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63" zoomScaleNormal="100" workbookViewId="0">
      <pane ySplit="3" topLeftCell="A5" activePane="bottomLeft" state="frozen"/>
      <selection activeCell="B24" sqref="B24:J24"/>
      <selection pane="bottomLeft" activeCell="A5" sqref="A5"/>
    </sheetView>
  </sheetViews>
  <sheetFormatPr defaultColWidth="9" defaultRowHeight="13.5"/>
  <cols>
    <col min="1" max="1" width="13.69140625" style="170" customWidth="1"/>
    <col min="2" max="2" width="13.15234375" style="96" customWidth="1"/>
    <col min="3" max="3" width="40.4609375" style="96" customWidth="1"/>
    <col min="4" max="4" width="30.69140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69140625" style="96" customWidth="1"/>
    <col min="13" max="13" width="35" style="96" customWidth="1"/>
    <col min="14" max="14" width="42" style="96" customWidth="1"/>
    <col min="15" max="15" width="32" style="96" customWidth="1"/>
    <col min="16" max="16" width="23" style="96" customWidth="1"/>
    <col min="17" max="17" width="43.4609375" style="96" customWidth="1"/>
    <col min="18" max="18" width="7.3046875" style="96" hidden="1" customWidth="1"/>
    <col min="19" max="19" width="19" style="96" hidden="1" customWidth="1"/>
    <col min="20" max="20" width="13.15234375" style="96" hidden="1" customWidth="1"/>
    <col min="21" max="21" width="19.4609375" style="96" hidden="1" customWidth="1"/>
    <col min="22" max="22" width="5.69140625" style="96" hidden="1" customWidth="1"/>
    <col min="23" max="23" width="14.4609375" style="96" hidden="1" customWidth="1"/>
    <col min="24" max="24" width="27.3046875" style="96" hidden="1" customWidth="1"/>
    <col min="25" max="25" width="25.69140625" style="96" hidden="1" customWidth="1"/>
    <col min="26" max="26" width="22" style="96" hidden="1" customWidth="1"/>
    <col min="27" max="27" width="20.69140625" style="96" hidden="1" customWidth="1"/>
    <col min="28" max="28" width="20.15234375" style="315" hidden="1" customWidth="1"/>
    <col min="29" max="29" width="26.3046875" style="96" hidden="1" customWidth="1"/>
    <col min="30" max="30" width="23.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4" t="str">
        <f ca="1">OFFSET(L!$C$1,MATCH("Smelter List"&amp;ADDRESS(ROW(),COLUMN(),4),L!$A:$A,0)-1,SL,,)</f>
        <v>Link to "RMAP Conformant Smelter List"</v>
      </c>
      <c r="K2" s="465"/>
      <c r="L2" s="465"/>
      <c r="M2" s="465"/>
      <c r="N2" s="465"/>
      <c r="O2" s="465"/>
      <c r="P2" s="162"/>
      <c r="Q2" s="163"/>
      <c r="R2" s="164"/>
      <c r="S2" s="164"/>
      <c r="T2" s="164"/>
      <c r="AB2" s="312"/>
      <c r="AH2" s="130" t="s">
        <v>25</v>
      </c>
    </row>
    <row r="3" spans="1:34" s="16" customFormat="1" ht="249.5" customHeight="1">
      <c r="A3" s="202"/>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5"/>
      <c r="G3" s="467" t="str">
        <f ca="1">OFFSET(L!$C$1,MATCH("General"&amp;"Cpy",L!$A:$A,0)-1,SL,,)</f>
        <v>© 2025 Responsible Minerals Initiative. All rights reserved.</v>
      </c>
      <c r="H3" s="468"/>
      <c r="I3" s="469"/>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108">
      <c r="A5" s="198" t="s">
        <v>18895</v>
      </c>
      <c r="B5" s="304" t="str">
        <f ca="1">IF(LEN(A5)=0,"",INDEX('Smelter Look-up'!$A:$A,MATCH($A5,'Smelter Look-up'!$E:$E,0)))</f>
        <v>Nickel</v>
      </c>
      <c r="C5" s="152" t="str">
        <f ca="1">IF(LEN(A5)=0,"",INDEX('Smelter Look-up'!$C:$C,MATCH($A5,'Smelter Look-up'!$E:$E,0)))</f>
        <v>Jiangxi Ruida New Energy Technology Co., Ltd.</v>
      </c>
      <c r="D5" s="149"/>
      <c r="E5" s="149" t="str">
        <f ca="1">IF(ISERROR($V5),"",OFFSET('Smelter Look-up'!$D$4,$V5-4,0)&amp;"")</f>
        <v>CHINA</v>
      </c>
      <c r="F5" s="149" t="str">
        <f ca="1">IF(ISERROR($V5),"",OFFSET('Smelter Look-up'!$E$4,$V5-4,0))</f>
        <v>CID004566</v>
      </c>
      <c r="G5" s="149" t="str">
        <f ca="1">IF(C5=$X$4,"Enter smelter details",IF(ISERROR($V5),"",OFFSET('Smelter Look-up'!$F$4,$V5-4,0)))</f>
        <v>RMI</v>
      </c>
      <c r="H5" s="206">
        <f ca="1">IF(ISERROR($V5),"",OFFSET('Smelter Look-up'!$G$4,$V5-4,0))</f>
        <v>0</v>
      </c>
      <c r="I5" s="207" t="str">
        <f ca="1">IF(ISERROR($V5),"",OFFSET('Smelter Look-up'!$H$4,$V5-4,0))</f>
        <v>Yichun City</v>
      </c>
      <c r="J5" s="207" t="str">
        <f ca="1">IF(ISERROR($V5),"",OFFSET('Smelter Look-up'!$I$4,$V5-4,0))</f>
        <v>Jiangxi Sheng</v>
      </c>
      <c r="K5" s="150"/>
      <c r="L5" s="150"/>
      <c r="M5" s="150"/>
      <c r="N5" s="150"/>
      <c r="O5" s="150"/>
      <c r="P5" s="209"/>
      <c r="Q5" s="151"/>
      <c r="R5" s="149" t="str">
        <f ca="1">IF(ISERROR($V5),"",OFFSET('Smelter Look-up'!$C$4,$V5-4,0)&amp;"")</f>
        <v>Jiangxi Ruida New Energy Technology Co., Ltd.</v>
      </c>
      <c r="S5" s="155" t="str">
        <f t="shared" ref="S5:S12" ca="1" si="0">IF(B5="","",IF(ISERROR(MATCH($E5,CL,0)),"Unknown",INDIRECT("'C'!$A$"&amp;MATCH($E5,CL,0)+1)))</f>
        <v>CN</v>
      </c>
      <c r="T5" s="155" t="str">
        <f ca="1">IF(B5="","",IF(ISERROR(MATCH($J5,SorP!$B$1:$B$6226,0)),"",INDIRECT("'SorP'!$A$"&amp;MATCH($S5&amp;$J5,SorP!C:C,0))))</f>
        <v>CN-JX</v>
      </c>
      <c r="U5" s="168"/>
      <c r="V5" s="169">
        <f ca="1">IF(C5="",NA(),MATCH($B5&amp;$C5,'Smelter Look-up'!$J:$J,0))</f>
        <v>406</v>
      </c>
      <c r="X5" s="170">
        <f t="shared" ref="X5:X12" ca="1" si="1">IF(AND(C5="Smelter not listed",OR(LEN(D5)=0,LEN(E5)=0)),1,0)</f>
        <v>0</v>
      </c>
      <c r="AB5" s="314" t="str">
        <f t="shared" ref="AB5:AB12" ca="1" si="2">IF(C5="","",B5)</f>
        <v>Nickel</v>
      </c>
    </row>
    <row r="6" spans="1:34" s="170" customFormat="1" ht="20">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0.5"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3"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C119" sqref="C119"/>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8" t="str">
        <f ca="1">OFFSET(L!$C$1,MATCH("Checker"&amp;ADDRESS(ROW(),COLUMN(),4),L!$A:$A,0)-1,SL,,)</f>
        <v>Required fields remaining to be completed</v>
      </c>
      <c r="E1" s="16" t="s">
        <v>18</v>
      </c>
    </row>
    <row r="2" spans="1:10" ht="1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
      <c r="A4" s="135" t="str">
        <f ca="1">Declaration!B8</f>
        <v>Company Name (*):</v>
      </c>
      <c r="B4" s="356" t="str">
        <f>Declaration!D8</f>
        <v>Lumileds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1">
      <c r="A9" s="135" t="str">
        <f ca="1">Declaration!B19</f>
        <v>Contact Name (*):</v>
      </c>
      <c r="B9" s="356" t="str">
        <f>Declaration!D19</f>
        <v>Ghazali Yonus</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t="str">
        <f>Declaration!D20</f>
        <v>Ghazali.Yonus@lumileds.com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t="str">
        <f>Declaration!D21</f>
        <v>+60(13)-4989729</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t="str">
        <f>Declaration!D22</f>
        <v>Akmal bin Azizan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akmal.azizan@lumileds.com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1">
      <c r="A15" s="80" t="str">
        <f ca="1">Declaration!B26</f>
        <v>Effective Date (*):</v>
      </c>
      <c r="B15" s="81">
        <f>Declaration!D26</f>
        <v>45931</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Copper(*)</v>
      </c>
      <c r="B18" s="79" t="str">
        <f>Declaration!D31</f>
        <v>No</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t="str">
        <f>Declaration!D39</f>
        <v>No</v>
      </c>
      <c r="C26" s="79">
        <f t="shared" si="3"/>
        <v>0</v>
      </c>
      <c r="D26" s="85"/>
      <c r="E26" s="16"/>
      <c r="F26" s="323"/>
      <c r="G26" s="62"/>
      <c r="H26" s="63"/>
      <c r="I26" s="131"/>
      <c r="J26" s="132"/>
    </row>
    <row r="27" spans="1:10" ht="25" customHeight="1">
      <c r="A27" s="79" t="str">
        <f ca="1">Declaration!B41</f>
        <v xml:space="preserve">2) Does any of the specified mineral/metal remain in the product(s)? </v>
      </c>
      <c r="B27" s="82"/>
      <c r="C27" s="82"/>
      <c r="D27" s="86"/>
      <c r="E27" s="16" t="s">
        <v>15</v>
      </c>
      <c r="F27" s="83"/>
      <c r="J27" s="132"/>
    </row>
    <row r="28" spans="1:10" ht="41">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Copper</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 xml:space="preserve">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Copper</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Nickel(*)</v>
      </c>
      <c r="B44" s="79" t="str">
        <f>Declaration!D59</f>
        <v>Unknown</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Copper</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Nickel(*)</v>
      </c>
      <c r="B66" s="79" t="str">
        <f>Declaration!D83</f>
        <v>Greater than 75%</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Copper</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Nickel(*)</v>
      </c>
      <c r="B77" s="79" t="str">
        <f>Declaration!D95</f>
        <v>No</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Copper</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t="str">
        <f>Declaration!G117</f>
        <v>https://www.lumileds.com/uploads/647/ED39-pdf</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0</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0</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Yes</v>
      </c>
      <c r="C100" s="136" t="str">
        <f t="shared" ca="1" si="44"/>
        <v>Complete</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Yes</v>
      </c>
      <c r="C101" s="136" t="str">
        <f t="shared" ca="1" si="44"/>
        <v>Complete</v>
      </c>
      <c r="D101" s="321"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Yes</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Complete</v>
      </c>
      <c r="D114" s="379" t="str">
        <f ca="1">IF(H114=0,"","Click here to provide smelter information")</f>
        <v/>
      </c>
      <c r="E114" s="16" t="s">
        <v>15</v>
      </c>
      <c r="F114" s="84">
        <f>F39</f>
        <v>0</v>
      </c>
      <c r="G114" s="62">
        <f ca="1">IF(AND(COUNTIF(SmelterIdetifiedForMetal,A114)&gt;0,COUNTIF('Smelter List'!AB$5:AB$2504,A114)&gt;0),0,1)</f>
        <v>1</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Copper</v>
      </c>
      <c r="B115" s="79"/>
      <c r="C115" s="136" t="str">
        <f t="shared" ca="1" si="49"/>
        <v>Complete</v>
      </c>
      <c r="D115" s="379" t="str">
        <f ca="1">IF(H115=0,"","Click here to provide smelter information")</f>
        <v/>
      </c>
      <c r="E115" s="16"/>
      <c r="F115" s="84">
        <f>F40</f>
        <v>0</v>
      </c>
      <c r="G115" s="62">
        <f ca="1">IF(AND(COUNTIF(SmelterIdetifiedForMetal,A115)&gt;0,COUNTIF('Smelter List'!AB$5:AB$2504,A115)&gt;0),0,1)</f>
        <v>1</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List'!AB$5:AB$2504,A117)&gt;0),0,1)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List'!AB$5:AB$2504,A118)&gt;0),0,1)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Nickel</v>
      </c>
      <c r="B119" s="79"/>
      <c r="C119" s="136" t="str">
        <f t="shared" ca="1" si="49"/>
        <v>Complete</v>
      </c>
      <c r="D119" s="379" t="str">
        <f t="shared" ca="1" si="51"/>
        <v/>
      </c>
      <c r="E119" s="16"/>
      <c r="F119" s="84">
        <f t="shared" si="52"/>
        <v>1</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3"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3046875" style="346" customWidth="1"/>
    <col min="2" max="2" width="34.84375" style="346" customWidth="1"/>
    <col min="3" max="3" width="23.3046875" style="346" customWidth="1"/>
    <col min="4" max="5" width="15.4609375" style="346" customWidth="1"/>
    <col min="6" max="6" width="28.4609375" style="346" customWidth="1"/>
    <col min="7" max="7" width="27.3046875" style="346" customWidth="1"/>
    <col min="8" max="8" width="20.69140625" style="346" customWidth="1"/>
    <col min="9" max="9" width="30.84375" style="346" customWidth="1"/>
    <col min="10" max="10" width="23.3046875" style="346" customWidth="1"/>
    <col min="11" max="11" width="39.69140625" style="346" customWidth="1"/>
    <col min="12" max="12" width="47.69140625" style="346" customWidth="1"/>
    <col min="13" max="13" width="36.3046875" style="346" customWidth="1"/>
    <col min="14" max="14" width="15.15234375" style="346" hidden="1" customWidth="1"/>
    <col min="15" max="15" width="18.69140625" style="346" hidden="1" customWidth="1"/>
    <col min="16" max="16" width="14.15234375" style="346" hidden="1" customWidth="1"/>
    <col min="17" max="17" width="18.4609375" style="346" hidden="1" customWidth="1"/>
    <col min="18" max="18" width="17.69140625" style="346" hidden="1" customWidth="1"/>
    <col min="19" max="19" width="22.4609375" style="346" hidden="1" customWidth="1"/>
    <col min="20" max="20" width="16.69140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1" t="str">
        <f ca="1">OFFSET(L!$C$1,MATCH("Mine List"&amp;ADDRESS(ROW(),COLUMN(),4),L!$A:$A,0)-1,SL,,)</f>
        <v>TO BEGIN:</v>
      </c>
      <c r="C2" s="471" t="s">
        <v>19144</v>
      </c>
      <c r="D2" s="471" t="s">
        <v>19144</v>
      </c>
      <c r="E2" s="326"/>
      <c r="F2" s="326"/>
      <c r="G2" s="327"/>
      <c r="H2" s="472"/>
      <c r="I2" s="473"/>
      <c r="J2" s="473"/>
      <c r="K2" s="473"/>
      <c r="L2" s="473"/>
      <c r="M2" s="473"/>
      <c r="N2" s="328"/>
      <c r="O2" s="328"/>
    </row>
    <row r="3" spans="1:19" s="324" customFormat="1" ht="94" customHeight="1" thickBot="1">
      <c r="A3" s="360"/>
      <c r="B3" s="474"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19144</v>
      </c>
      <c r="D3" s="474" t="s">
        <v>19144</v>
      </c>
      <c r="E3" s="475" t="s">
        <v>19142</v>
      </c>
      <c r="F3" s="475"/>
      <c r="G3" s="476"/>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2"/>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1" customWidth="1"/>
    <col min="3" max="3" width="40" style="15" customWidth="1"/>
    <col min="4" max="4" width="59" style="15" customWidth="1"/>
    <col min="5" max="5" width="1.69140625" style="15" customWidth="1"/>
    <col min="6" max="6" width="72" customWidth="1"/>
    <col min="7" max="35" width="9" customWidth="1"/>
    <col min="36" max="16384" width="9" style="17"/>
  </cols>
  <sheetData>
    <row r="1" spans="1:35" ht="34.5" customHeight="1" thickTop="1">
      <c r="A1" s="478" t="str">
        <f ca="1">OFFSET(L!$C$1,MATCH("Product List"&amp;ADDRESS(ROW(),COLUMN(),4),L!$A:$A,0)-1,SL,,)</f>
        <v>Completion required only if reporting level "Product (or List of Products)" selected on the 'Declaration' worksheet.</v>
      </c>
      <c r="B1" s="479"/>
      <c r="C1" s="479"/>
      <c r="D1" s="479"/>
      <c r="E1" s="107"/>
    </row>
    <row r="2" spans="1:35">
      <c r="A2" s="19"/>
      <c r="B2" s="109"/>
      <c r="C2" s="109"/>
      <c r="D2"/>
      <c r="E2" s="20"/>
    </row>
    <row r="3" spans="1:35">
      <c r="A3" s="19"/>
      <c r="B3" s="109"/>
      <c r="C3" s="109"/>
      <c r="D3" s="109"/>
      <c r="E3" s="20"/>
    </row>
    <row r="4" spans="1:35" ht="15.75" customHeight="1">
      <c r="A4" s="19"/>
      <c r="B4" s="477" t="s">
        <v>47</v>
      </c>
      <c r="C4" s="477"/>
      <c r="D4" s="477"/>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0" t="str">
        <f ca="1">OFFSET(L!$C$1,MATCH("General"&amp;"Cpy",L!$A:$A,0)-1,SL,,)</f>
        <v>© 2025 Responsible Minerals Initiative. All rights reserved.</v>
      </c>
      <c r="C1001" s="480"/>
      <c r="D1001" s="480"/>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3"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69140625" style="156" customWidth="1"/>
    <col min="6" max="6" width="12.69140625" style="157" customWidth="1"/>
    <col min="7" max="7" width="15.15234375" style="156" customWidth="1"/>
    <col min="8" max="8" width="24" style="156" customWidth="1"/>
    <col min="9" max="9" width="28" style="156" customWidth="1"/>
    <col min="10" max="10" width="11" style="156" hidden="1" customWidth="1"/>
    <col min="11" max="11" width="110.69140625" style="156" hidden="1" customWidth="1"/>
    <col min="12" max="12" width="17.4609375" style="156" customWidth="1"/>
    <col min="13" max="13" width="16" style="156" customWidth="1"/>
    <col min="14" max="16384" width="9" style="156"/>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3"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bin Mohd Yonus, Mohamed Ghazali</cp:lastModifiedBy>
  <cp:revision/>
  <dcterms:created xsi:type="dcterms:W3CDTF">2010-06-21T21:00:23Z</dcterms:created>
  <dcterms:modified xsi:type="dcterms:W3CDTF">2025-10-02T08:38:08Z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